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FBA7E527-5D96-4853-9E0D-E2DC51623245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1" i="1" l="1"/>
  <c r="K114" i="1"/>
  <c r="N114" i="1"/>
  <c r="L114" i="1"/>
  <c r="N120" i="1"/>
  <c r="U88" i="1"/>
  <c r="U85" i="1"/>
  <c r="U69" i="1"/>
  <c r="U66" i="1"/>
  <c r="U63" i="1"/>
  <c r="U60" i="1"/>
  <c r="U57" i="1"/>
  <c r="U54" i="1"/>
  <c r="U51" i="1"/>
  <c r="U47" i="1"/>
  <c r="U43" i="1"/>
  <c r="U22" i="1"/>
  <c r="U19" i="1"/>
  <c r="U16" i="1"/>
  <c r="N119" i="1" l="1"/>
  <c r="K92" i="1"/>
  <c r="G92" i="1"/>
  <c r="J92" i="1" s="1"/>
  <c r="G91" i="1"/>
  <c r="J91" i="1" s="1"/>
  <c r="K91" i="1" l="1"/>
  <c r="H91" i="1"/>
  <c r="N91" i="1" s="1"/>
  <c r="L91" i="1"/>
  <c r="L92" i="1"/>
  <c r="M91" i="1"/>
  <c r="H92" i="1"/>
  <c r="N92" i="1" s="1"/>
  <c r="M92" i="1"/>
  <c r="G8" i="1"/>
  <c r="H8" i="1" s="1"/>
  <c r="Q12" i="1"/>
  <c r="G106" i="1"/>
  <c r="L106" i="1" s="1"/>
  <c r="G105" i="1"/>
  <c r="K105" i="1" s="1"/>
  <c r="G104" i="1"/>
  <c r="L104" i="1" s="1"/>
  <c r="G102" i="1"/>
  <c r="M102" i="1" s="1"/>
  <c r="G100" i="1"/>
  <c r="L100" i="1" s="1"/>
  <c r="N99" i="1"/>
  <c r="F98" i="1"/>
  <c r="G98" i="1" s="1"/>
  <c r="L98" i="1" s="1"/>
  <c r="Q97" i="1"/>
  <c r="E93" i="1" l="1"/>
  <c r="P93" i="1" s="1"/>
  <c r="I92" i="1"/>
  <c r="P92" i="1" s="1"/>
  <c r="I91" i="1"/>
  <c r="P91" i="1" s="1"/>
  <c r="U94" i="1" s="1"/>
  <c r="I8" i="1"/>
  <c r="P8" i="1" s="1"/>
  <c r="U12" i="1" s="1"/>
  <c r="N8" i="1"/>
  <c r="E9" i="1" s="1"/>
  <c r="P9" i="1" s="1"/>
  <c r="H105" i="1"/>
  <c r="N105" i="1" s="1"/>
  <c r="J102" i="1"/>
  <c r="H102" i="1"/>
  <c r="E103" i="1" s="1"/>
  <c r="G103" i="1" s="1"/>
  <c r="I103" i="1" s="1"/>
  <c r="P103" i="1" s="1"/>
  <c r="L102" i="1"/>
  <c r="J105" i="1"/>
  <c r="K98" i="1"/>
  <c r="M98" i="1"/>
  <c r="K100" i="1"/>
  <c r="M100" i="1"/>
  <c r="K104" i="1"/>
  <c r="M104" i="1"/>
  <c r="K106" i="1"/>
  <c r="M106" i="1"/>
  <c r="H98" i="1"/>
  <c r="I98" i="1" s="1"/>
  <c r="J98" i="1"/>
  <c r="H100" i="1"/>
  <c r="J100" i="1"/>
  <c r="K102" i="1"/>
  <c r="H104" i="1"/>
  <c r="N104" i="1" s="1"/>
  <c r="E107" i="1" s="1"/>
  <c r="P107" i="1" s="1"/>
  <c r="J104" i="1"/>
  <c r="I105" i="1"/>
  <c r="P105" i="1" s="1"/>
  <c r="H106" i="1"/>
  <c r="N106" i="1" s="1"/>
  <c r="J106" i="1"/>
  <c r="I102" i="1" l="1"/>
  <c r="N102" i="1"/>
  <c r="I106" i="1"/>
  <c r="P106" i="1" s="1"/>
  <c r="E101" i="1"/>
  <c r="G101" i="1" s="1"/>
  <c r="I101" i="1" s="1"/>
  <c r="P101" i="1" s="1"/>
  <c r="N100" i="1"/>
  <c r="E99" i="1"/>
  <c r="G99" i="1" s="1"/>
  <c r="I99" i="1" s="1"/>
  <c r="P99" i="1" s="1"/>
  <c r="N98" i="1"/>
  <c r="P98" i="1" s="1"/>
  <c r="I104" i="1"/>
  <c r="P104" i="1" s="1"/>
  <c r="I100" i="1"/>
  <c r="P102" i="1" l="1"/>
  <c r="U111" i="1" s="1"/>
  <c r="G95" i="1"/>
  <c r="H95" i="1" s="1"/>
  <c r="N95" i="1" s="1"/>
  <c r="E96" i="1" s="1"/>
  <c r="P96" i="1" s="1"/>
  <c r="Q94" i="1"/>
  <c r="Q88" i="1"/>
  <c r="Q85" i="1"/>
  <c r="Q69" i="1"/>
  <c r="Q63" i="1"/>
  <c r="Q60" i="1"/>
  <c r="Q57" i="1"/>
  <c r="Q54" i="1"/>
  <c r="Q51" i="1"/>
  <c r="Q47" i="1"/>
  <c r="Q43" i="1"/>
  <c r="Q22" i="1"/>
  <c r="Q19" i="1"/>
  <c r="Q16" i="1"/>
  <c r="Q7" i="1"/>
  <c r="N13" i="1"/>
  <c r="J95" i="1" l="1"/>
  <c r="I95" i="1"/>
  <c r="K95" i="1"/>
  <c r="F114" i="1"/>
  <c r="E114" i="1"/>
  <c r="O114" i="1"/>
  <c r="P95" i="1" l="1"/>
  <c r="S112" i="1"/>
  <c r="P112" i="1" l="1"/>
  <c r="S114" i="1" s="1"/>
  <c r="U97" i="1"/>
  <c r="G114" i="1"/>
  <c r="M114" i="1" l="1"/>
  <c r="H114" i="1"/>
  <c r="J114" i="1"/>
  <c r="I114" i="1" l="1"/>
</calcChain>
</file>

<file path=xl/sharedStrings.xml><?xml version="1.0" encoding="utf-8"?>
<sst xmlns="http://schemas.openxmlformats.org/spreadsheetml/2006/main" count="232" uniqueCount="198">
  <si>
    <t>Amount</t>
  </si>
  <si>
    <t>PAYMENT NOTE No.</t>
  </si>
  <si>
    <t>UTR</t>
  </si>
  <si>
    <t>Total Payable Amount Rs. -</t>
  </si>
  <si>
    <t>Hold Amount For Quantity excess against DPR</t>
  </si>
  <si>
    <t>Janta Boring Engineering Works</t>
  </si>
  <si>
    <t>27-12-2022 NEFT/AXISP00349048041/RIUP22/1662/JANTA BORING E 50000.00</t>
  </si>
  <si>
    <t>RIUP22/1662</t>
  </si>
  <si>
    <t>Gogawan Village Drilling work</t>
  </si>
  <si>
    <t>RIUP22/218</t>
  </si>
  <si>
    <t>16-06-2022 NEFT/AXISP00296483208/RIUP22/218/JANTA BORING EN 200000.00</t>
  </si>
  <si>
    <t>RIUP22/489</t>
  </si>
  <si>
    <t>20-08-2022 NEFT/AXISP00313071460/RIUP22/489/JANTA BORING EN 98058.00</t>
  </si>
  <si>
    <t>IUP22/634</t>
  </si>
  <si>
    <t>21-09-2022 NEFT/AXISP00321418806/RIUP22/634/JANTA BORING EN ₹ 60,055.00</t>
  </si>
  <si>
    <t>Titoli Village Drilling work</t>
  </si>
  <si>
    <t>Note</t>
  </si>
  <si>
    <t>RIUP0106A</t>
  </si>
  <si>
    <t>25-05-2022 NEFT/AXISP00290674471/RIUP0106A/JANTA BORING ENG 299242.00</t>
  </si>
  <si>
    <t>RIUP22/455</t>
  </si>
  <si>
    <t>08-08-2022 NEFT/AXISP00310461048/RIUP22/455/JANTABORING EN 57302.00</t>
  </si>
  <si>
    <t>Goharni Village Drilling work</t>
  </si>
  <si>
    <t>GST DepositeRelease</t>
  </si>
  <si>
    <t>RIUP22/423</t>
  </si>
  <si>
    <t>29-07-2022 NEFT/AXISP00306870206/RIUP22/423/JANTA BORING EN 318507.00</t>
  </si>
  <si>
    <t>RIUP22/635</t>
  </si>
  <si>
    <t>07-09-2022 NEFT/AXISP00318202765/RIUP22/635/JANTA BORING EN 60991.00</t>
  </si>
  <si>
    <t>RIUP22/217</t>
  </si>
  <si>
    <t>16-06-2022 NEFT/AXISP00296499307/RIUP22/217/JANTA BORING EN 196189.00</t>
  </si>
  <si>
    <t>RIUP22/241</t>
  </si>
  <si>
    <t>22-06-2022 NEFT/AXISP00297763462/RIUP22/241/JANTA BORING EN 123132.00</t>
  </si>
  <si>
    <t>RIUP22/283</t>
  </si>
  <si>
    <t>05-07-2022 NEFT/AXISP00301233466/RIUP22/283/JANTA BORING EN 258330.00</t>
  </si>
  <si>
    <t>RIUP22/346</t>
  </si>
  <si>
    <t>18-07-2022 NEFT/AXISP00304601942/RIUP22/346/JANTABORING EN 224980.00</t>
  </si>
  <si>
    <t>RIUP22/398</t>
  </si>
  <si>
    <t>27-07-2022 NEFT/AXISP00306370382/RIUP22/398/JANTA BORING EN 202751.00</t>
  </si>
  <si>
    <t>RIUP22/474</t>
  </si>
  <si>
    <t>09-08-2022 NEFT/AXISP00310655293/RIUP22/474/JANTA BORING EN 203208.00</t>
  </si>
  <si>
    <t>RIUP22/570</t>
  </si>
  <si>
    <t>29-08-2022 NEFT/AXISP00314711517/RIUP22/570/JANTA BORING EN 65315.00</t>
  </si>
  <si>
    <t>Aldi Village Drilling work</t>
  </si>
  <si>
    <t>RIUP22/320</t>
  </si>
  <si>
    <t>12-07-2022 NEFT/AXISP00303328408/RIUP22/320/JANTA BORING EN 200000.00</t>
  </si>
  <si>
    <t>RIUP22/361</t>
  </si>
  <si>
    <t>20-07-2022 NEFT/AXISP00304966728/RIUP22/361/JANTA BORING EN 78687.00</t>
  </si>
  <si>
    <t>RIUP22/579</t>
  </si>
  <si>
    <t>23-08-2022 NEFT/AXISP00313590075/RIUP22/579/JANTA BORING EN 57686.00</t>
  </si>
  <si>
    <t>Gujjarpur Fatehpur Village Drilling work</t>
  </si>
  <si>
    <t>RIUP22/321</t>
  </si>
  <si>
    <t>RIUP22/362</t>
  </si>
  <si>
    <t>RIUP22/799</t>
  </si>
  <si>
    <t>12-07-2022 NEFT/AXISP00303328409/RIUP22/321/JANTA BORING EN 200000.00</t>
  </si>
  <si>
    <t>06-08-2022 NEFT/AXISP00309903587/RIUP22/362/JANTA BORING EN 79292.00</t>
  </si>
  <si>
    <t>22-09-2022 NEFT/AXISP00321930057/RIUP22/799/JANTA BORING EN 53481.00</t>
  </si>
  <si>
    <t>Badhev KannukhedaVillage Drilling work</t>
  </si>
  <si>
    <t>Release GST Note</t>
  </si>
  <si>
    <t>RIUP22/629</t>
  </si>
  <si>
    <t>RIUP22/810</t>
  </si>
  <si>
    <t>15-09-2022 NEFT/AXISP00320241594/RIUP22/629/JANTA BORING EN 301085.00</t>
  </si>
  <si>
    <t>26-09-2022 NEFT/AXISP00322322396/RIUP22/810/JANTA BORING EN 58106.00</t>
  </si>
  <si>
    <t>Karori Mehrampur Village Drilling work</t>
  </si>
  <si>
    <t xml:space="preserve">GST Release Note </t>
  </si>
  <si>
    <t>RIUP22/620</t>
  </si>
  <si>
    <t>27-09-2022 NEFT/AXISP00322651153/RIUP22/620/JANTA BORING EN 305064.00</t>
  </si>
  <si>
    <t>RIUP22/1859</t>
  </si>
  <si>
    <t>18-01-2023 NEFT/AXISP00355697021/RIUP22/1859/JANTA BORING E ₹ 58,416.00</t>
  </si>
  <si>
    <t>Gandharv Village Drilling work</t>
  </si>
  <si>
    <t>GST Release Note</t>
  </si>
  <si>
    <t>RIUP22/711</t>
  </si>
  <si>
    <t>11-10-2022 NEFT/AXISP00327623913/RIUP22/711/JANTA BORING EN 298687.00</t>
  </si>
  <si>
    <t>RIUP22/1160</t>
  </si>
  <si>
    <t>05-11-2022 NEFT/AXISP00334835402/RIUP22/1160/JANTA BORING E 57388.00</t>
  </si>
  <si>
    <t>Rasoolpur Village Drilling work</t>
  </si>
  <si>
    <t>24-08-2022 NEFT/AXISP00314011485/RIUP22/582/JANTA BORING EN 278030.00</t>
  </si>
  <si>
    <t>20-10-2022 NEFT/AXISP00330179773/RIUP22/849/JANTA BORING EN 57551.00</t>
  </si>
  <si>
    <t>RIUP22/582</t>
  </si>
  <si>
    <t>RIUP22/849</t>
  </si>
  <si>
    <t>Loharipur Village Drilling work</t>
  </si>
  <si>
    <t>RIUP22/947</t>
  </si>
  <si>
    <t>12-10-2022 NEFT/AXISP00327929087/RIUP22/947/JANTA BORING EN 91629.00</t>
  </si>
  <si>
    <t>RIUP22/1170</t>
  </si>
  <si>
    <t>05-11-2022 NEFT/AXISP00334835399/RIUP22/1170/JANTA BORING E 17546.00</t>
  </si>
  <si>
    <t>Jandheri Village Drilling work</t>
  </si>
  <si>
    <t>RIUP22/560</t>
  </si>
  <si>
    <t>24-08-2022 NEFT/AXISP00313894027/RIUP22/560/JANTA BORING EN 239023.00</t>
  </si>
  <si>
    <t>RIUP22/848</t>
  </si>
  <si>
    <t>20-10-2022 NEFT/AXISP00330179772/RIUP22/848/JANTA BORING EN 45770.00</t>
  </si>
  <si>
    <t>All above Tax Invoice No.</t>
  </si>
  <si>
    <t>RIUP22/677</t>
  </si>
  <si>
    <t>03-09-2022 NEFT/AXISP00317005610/RIUP22/677/D S POWER SYSTEM 1,98,000.00</t>
  </si>
  <si>
    <t>RIUP22/778</t>
  </si>
  <si>
    <t>20-09-2022 NEFT/AXISP00321228704/RIUP22/778/D S POWER SYSTEM 214660.00</t>
  </si>
  <si>
    <t>RIUP22/847</t>
  </si>
  <si>
    <t>11-10-2022 NEFT/AXISP00327625484/RIUP22/847/D S POWER SYSTEM 82532.00</t>
  </si>
  <si>
    <t>01-11-2022 NEFT/AXISP00333477985/RIUP22/1136/D S POWER SYSTE 82532.00</t>
  </si>
  <si>
    <t>RIUP22/1794</t>
  </si>
  <si>
    <t>07-01-2023 NEFT/AXISP00353064343/RIUP22/1794/D S POWER SYSTE 110628.00</t>
  </si>
  <si>
    <t>Jharkheri Village Drilling work</t>
  </si>
  <si>
    <t>RIUP22/1031</t>
  </si>
  <si>
    <t>19-10-2022 NEFT/AXISP00329657262/RIUP22/1031/JANTA BORING E 218201.00</t>
  </si>
  <si>
    <t>RIUP22/1161</t>
  </si>
  <si>
    <t>05-11-2022 NEFT/AXISP00334835403/RIUP22/1161/JANTA BORING E 41856.00</t>
  </si>
  <si>
    <t>Gujjarpur Fatepur Village Pipeline laying work</t>
  </si>
  <si>
    <t>GST release note</t>
  </si>
  <si>
    <t>Total Paid</t>
  </si>
  <si>
    <t>Balance Payable</t>
  </si>
  <si>
    <t>RIUP22/758</t>
  </si>
  <si>
    <t>15-09-2022 NEFT/AXISP00320351192/RIUP22/758/JANTA BORING EN 247500.00</t>
  </si>
  <si>
    <t>RIUP22/1393</t>
  </si>
  <si>
    <t>09-12-2022 NEFT/AXISP00345325356/RIUP22/1393/JANTA BORING E 215441.00</t>
  </si>
  <si>
    <t>RIUP22/1845</t>
  </si>
  <si>
    <t>12-01-2023 NEFT/AXISP00354377371/RIUP22/1845/JANTABORING E 160991.00</t>
  </si>
  <si>
    <t>RIUP22/1943</t>
  </si>
  <si>
    <t>23-01-2023 NEFT/AXISP00356620208/RIUP22/1943/JANTA BORING E ₹ 79,200.00</t>
  </si>
  <si>
    <t>28-08-2023 NEFT/AXISP00418871539/RIUP23/1761/JANTA BORING &amp; ENG/PUNB0207110 99000.00</t>
  </si>
  <si>
    <t>RIUP23/1761</t>
  </si>
  <si>
    <t>Gandharv Village Pipeline laying work</t>
  </si>
  <si>
    <t>RIUP22/1606</t>
  </si>
  <si>
    <t>31-12-2022 NEFT/AXISP00350264760/RIUP22/1606/JANTA BORING E 220187.00</t>
  </si>
  <si>
    <t>GST Release note</t>
  </si>
  <si>
    <t>RIUP22/1942</t>
  </si>
  <si>
    <t>23-01-2023 NEFT/AXISP00356620206/RIUP22/1942/JANTA BORING E ₹ 74,250.00</t>
  </si>
  <si>
    <t>RIUP22/1992</t>
  </si>
  <si>
    <t>25-01-2023 NEFT/AXISP00357444290/RIUP22/1992/JANTA BORING E 80402.00</t>
  </si>
  <si>
    <t>RIUP22/2139</t>
  </si>
  <si>
    <t>13-02-2023 NEFT/AXISP00362757391/RIUP22/2139/JANTA BORING E ₹ 3,14,839.00</t>
  </si>
  <si>
    <t>RIUP22/2383</t>
  </si>
  <si>
    <t>01-03-2023 NEFT/AXISP00367214840/RIUP22/2383/JANTA BORING E 117579.00</t>
  </si>
  <si>
    <t>RIUP22/2775</t>
  </si>
  <si>
    <t>30-03-2023 NEFT/AXISP00376411975/RIUP22/2775/JANTA BORING E 99000.00</t>
  </si>
  <si>
    <t>RIUP23/052</t>
  </si>
  <si>
    <t>21-04-2023 NEFT/AXISP00383588435/RIUP23/052/JANTA BORING EN 148500.00</t>
  </si>
  <si>
    <t>RIUP23/425</t>
  </si>
  <si>
    <t>29-05-2023 NEFT/AXISP00392949340/RIUP23/425/JANTA BORING EN 99000.00</t>
  </si>
  <si>
    <t>RIUP23/1030</t>
  </si>
  <si>
    <t>15-07-2023 NEFT/AXISP00407207173/RIUP23/1030/JANTA BORING E 46716.00</t>
  </si>
  <si>
    <t>03-10-2023 NEFT/AXISP00430096847/RIUP23/2177/JANTA BORING &amp; ENG/PUNB0207110 173900.00</t>
  </si>
  <si>
    <t>RIUP23/2177</t>
  </si>
  <si>
    <t>04-10-2023 NEFT/AXISP00430770123/RIUP23/2467/JANTA BORING &amp; ENG/PUNB0207110 294513.00</t>
  </si>
  <si>
    <t>RIUP23/2467</t>
  </si>
  <si>
    <t>09-11-2023 NEFT/AXISP00442541859/RIUP23/3163/JANTA BORING &amp; ENG/PUNB0207110 79200.00</t>
  </si>
  <si>
    <t>RIUP23/3163</t>
  </si>
  <si>
    <t>27-12-2023 NEFT/AXISP00455698610/RIUP23/3834/JANTA BORING &amp; ENG/PUNB0207110 38887.00</t>
  </si>
  <si>
    <t>9,10,15</t>
  </si>
  <si>
    <t>7&amp; 8</t>
  </si>
  <si>
    <t>Total Hold ( SD+OC+HT )</t>
  </si>
  <si>
    <t>Advance / Surplus</t>
  </si>
  <si>
    <t>GST Remaining</t>
  </si>
  <si>
    <t>Clear</t>
  </si>
  <si>
    <t>Janta Boring Works</t>
  </si>
  <si>
    <t>20-11-2024 - Nakshatra</t>
  </si>
  <si>
    <t>DPR Excess</t>
  </si>
  <si>
    <t>Sanaala Village Pea Gravel (Bajri 6mm)  work</t>
  </si>
  <si>
    <t>Khedagadai Village Pea Gravel (Bajri 6mm) work</t>
  </si>
  <si>
    <t>Khanpur Village Pea Gravel (Bajri 6mm)  work</t>
  </si>
  <si>
    <t>Rasoolpur Village Pea Gravel (Bajri 6mm)  work</t>
  </si>
  <si>
    <t>Aadampur Village Pea Gravel (Bajri 6mm)  work</t>
  </si>
  <si>
    <t>Jafarpur Umerpur Village Pea Gravel (Bajri 6mm) work</t>
  </si>
  <si>
    <t>Umerpur Village Pea Gravel (Bajri 6mm) work</t>
  </si>
  <si>
    <t>Lohripur Village Pea Gravel (Bajri 6mm)  work</t>
  </si>
  <si>
    <t xml:space="preserve"> Gandharv Village Pea Gravel (Bajri 6mm) work</t>
  </si>
  <si>
    <t xml:space="preserve"> Gandharv Village Pea Gravel ( 1.6 mm to 4.80 mm ) work</t>
  </si>
  <si>
    <t xml:space="preserve">Kheri Khusnuma village OP Unit work at </t>
  </si>
  <si>
    <t xml:space="preserve">Bala Mazra village OP Unit work at </t>
  </si>
  <si>
    <t xml:space="preserve">Grahi Hasanpur village OP Unit work at </t>
  </si>
  <si>
    <t xml:space="preserve">Korsama village OP Unit work at </t>
  </si>
  <si>
    <t xml:space="preserve">Kamalpur village OP Unit work at </t>
  </si>
  <si>
    <t xml:space="preserve">Gangarampur Kheri village OP Unit work at </t>
  </si>
  <si>
    <t xml:space="preserve">Thirwa village OP Unit work at </t>
  </si>
  <si>
    <t xml:space="preserve">Pelkha village OP Unit work at </t>
  </si>
  <si>
    <t xml:space="preserve">Jharkheri village OP Unit work at </t>
  </si>
  <si>
    <t xml:space="preserve">Bhogi Mazra village OP Unit work at </t>
  </si>
  <si>
    <t xml:space="preserve">Sanpla village OP Unit work at </t>
  </si>
  <si>
    <t xml:space="preserve">Lawa Daudpur village OP Unit work at </t>
  </si>
  <si>
    <t xml:space="preserve">Sakoti  village OP Unit work at </t>
  </si>
  <si>
    <t>Gandrav Village Pump House work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</si>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</sst>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&quot;₹&quot;\ #,##0.00"/>
    <numFmt numFmtId="166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FF0000"/>
      <name val="Comic Sans MS"/>
      <family val="4"/>
    </font>
    <font>
      <sz val="11"/>
      <color rgb="FFFF0000"/>
      <name val="Comic Sans MS"/>
      <family val="4"/>
    </font>
    <font>
      <sz val="11"/>
      <color rgb="FFFF0000"/>
      <name val="Verdana"/>
      <family val="2"/>
    </font>
    <font>
      <sz val="9"/>
      <color rgb="FF7030A0"/>
      <name val="Comic Sans MS"/>
      <family val="4"/>
    </font>
    <font>
      <sz val="11"/>
      <color rgb="FF7030A0"/>
      <name val="Calibri"/>
      <family val="2"/>
      <scheme val="minor"/>
    </font>
    <font>
      <sz val="9"/>
      <color theme="9" tint="-0.499984740745262"/>
      <name val="Comic Sans MS"/>
      <family val="4"/>
    </font>
    <font>
      <sz val="11"/>
      <color theme="1"/>
      <name val="Comic Sans MS"/>
      <family val="4"/>
    </font>
    <font>
      <sz val="11"/>
      <color theme="1"/>
      <name val="Verdana"/>
      <family val="2"/>
    </font>
    <font>
      <sz val="9"/>
      <color rgb="FF333333"/>
      <name val="Verdana"/>
      <family val="2"/>
    </font>
    <font>
      <sz val="11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0" fillId="2" borderId="0" xfId="0" applyFill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3" borderId="1" xfId="1" applyNumberFormat="1" applyFont="1" applyFill="1" applyBorder="1" applyAlignment="1">
      <alignment vertical="center"/>
    </xf>
    <xf numFmtId="164" fontId="5" fillId="3" borderId="1" xfId="1" applyNumberFormat="1" applyFont="1" applyFill="1" applyBorder="1" applyAlignment="1">
      <alignment vertical="center"/>
    </xf>
    <xf numFmtId="164" fontId="8" fillId="2" borderId="1" xfId="1" applyNumberFormat="1" applyFont="1" applyFill="1" applyBorder="1" applyAlignment="1">
      <alignment vertical="center"/>
    </xf>
    <xf numFmtId="164" fontId="8" fillId="3" borderId="1" xfId="1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64" fontId="10" fillId="2" borderId="1" xfId="1" applyNumberFormat="1" applyFont="1" applyFill="1" applyBorder="1" applyAlignment="1">
      <alignment vertical="center"/>
    </xf>
    <xf numFmtId="164" fontId="10" fillId="3" borderId="1" xfId="1" applyNumberFormat="1" applyFont="1" applyFill="1" applyBorder="1" applyAlignment="1">
      <alignment vertical="center"/>
    </xf>
    <xf numFmtId="164" fontId="3" fillId="2" borderId="2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2" fillId="3" borderId="5" xfId="1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6" fillId="3" borderId="1" xfId="1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164" fontId="2" fillId="2" borderId="2" xfId="1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3" fillId="0" borderId="3" xfId="0" applyFont="1" applyBorder="1"/>
    <xf numFmtId="0" fontId="0" fillId="3" borderId="5" xfId="0" applyFill="1" applyBorder="1" applyAlignment="1">
      <alignment vertical="center"/>
    </xf>
    <xf numFmtId="9" fontId="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 wrapText="1"/>
    </xf>
    <xf numFmtId="9" fontId="2" fillId="2" borderId="2" xfId="1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164" fontId="0" fillId="3" borderId="0" xfId="0" applyNumberFormat="1" applyFill="1" applyAlignment="1">
      <alignment vertical="center"/>
    </xf>
    <xf numFmtId="0" fontId="14" fillId="0" borderId="1" xfId="0" applyFont="1" applyBorder="1"/>
    <xf numFmtId="0" fontId="4" fillId="0" borderId="0" xfId="0" applyFont="1"/>
    <xf numFmtId="0" fontId="0" fillId="0" borderId="0" xfId="0" applyFont="1"/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center" vertical="center"/>
    </xf>
    <xf numFmtId="164" fontId="4" fillId="2" borderId="4" xfId="1" applyNumberFormat="1" applyFont="1" applyFill="1" applyBorder="1" applyAlignment="1">
      <alignment horizontal="center" vertical="center"/>
    </xf>
    <xf numFmtId="0" fontId="0" fillId="0" borderId="0" xfId="0" applyNumberFormat="1" applyFont="1"/>
    <xf numFmtId="0" fontId="4" fillId="2" borderId="4" xfId="0" applyNumberFormat="1" applyFont="1" applyFill="1" applyBorder="1" applyAlignment="1">
      <alignment horizontal="center" vertical="center"/>
    </xf>
    <xf numFmtId="0" fontId="2" fillId="2" borderId="2" xfId="1" applyNumberFormat="1" applyFont="1" applyFill="1" applyBorder="1" applyAlignment="1">
      <alignment vertical="center"/>
    </xf>
    <xf numFmtId="0" fontId="2" fillId="3" borderId="5" xfId="1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vertical="center"/>
    </xf>
    <xf numFmtId="0" fontId="2" fillId="3" borderId="1" xfId="1" applyNumberFormat="1" applyFont="1" applyFill="1" applyBorder="1" applyAlignment="1">
      <alignment vertical="center"/>
    </xf>
    <xf numFmtId="0" fontId="10" fillId="2" borderId="1" xfId="1" applyNumberFormat="1" applyFont="1" applyFill="1" applyBorder="1" applyAlignment="1">
      <alignment vertical="center"/>
    </xf>
    <xf numFmtId="0" fontId="10" fillId="3" borderId="1" xfId="1" applyNumberFormat="1" applyFont="1" applyFill="1" applyBorder="1" applyAlignment="1">
      <alignment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1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166" fontId="0" fillId="0" borderId="0" xfId="0" applyNumberFormat="1" applyFont="1"/>
    <xf numFmtId="166" fontId="4" fillId="2" borderId="4" xfId="0" applyNumberFormat="1" applyFont="1" applyFill="1" applyBorder="1" applyAlignment="1">
      <alignment horizontal="center" vertical="center"/>
    </xf>
    <xf numFmtId="166" fontId="2" fillId="2" borderId="2" xfId="1" applyNumberFormat="1" applyFont="1" applyFill="1" applyBorder="1" applyAlignment="1">
      <alignment vertical="center"/>
    </xf>
    <xf numFmtId="166" fontId="2" fillId="3" borderId="5" xfId="1" applyNumberFormat="1" applyFont="1" applyFill="1" applyBorder="1" applyAlignment="1">
      <alignment vertical="center"/>
    </xf>
    <xf numFmtId="166" fontId="2" fillId="2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166" fontId="5" fillId="3" borderId="1" xfId="0" applyNumberFormat="1" applyFont="1" applyFill="1" applyBorder="1" applyAlignment="1">
      <alignment horizontal="center" vertical="center"/>
    </xf>
    <xf numFmtId="166" fontId="8" fillId="2" borderId="1" xfId="0" applyNumberFormat="1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166" fontId="2" fillId="2" borderId="1" xfId="1" applyNumberFormat="1" applyFont="1" applyFill="1" applyBorder="1" applyAlignment="1">
      <alignment vertical="center"/>
    </xf>
    <xf numFmtId="166" fontId="2" fillId="3" borderId="1" xfId="1" applyNumberFormat="1" applyFont="1" applyFill="1" applyBorder="1" applyAlignment="1">
      <alignment vertical="center"/>
    </xf>
    <xf numFmtId="166" fontId="10" fillId="2" borderId="1" xfId="1" applyNumberFormat="1" applyFont="1" applyFill="1" applyBorder="1" applyAlignment="1">
      <alignment vertical="center"/>
    </xf>
    <xf numFmtId="166" fontId="10" fillId="3" borderId="1" xfId="1" applyNumberFormat="1" applyFont="1" applyFill="1" applyBorder="1" applyAlignment="1">
      <alignment vertical="center"/>
    </xf>
    <xf numFmtId="166" fontId="2" fillId="2" borderId="3" xfId="0" applyNumberFormat="1" applyFont="1" applyFill="1" applyBorder="1" applyAlignment="1">
      <alignment horizontal="center" vertical="center"/>
    </xf>
    <xf numFmtId="166" fontId="2" fillId="2" borderId="4" xfId="1" applyNumberFormat="1" applyFont="1" applyFill="1" applyBorder="1" applyAlignment="1">
      <alignment vertical="center"/>
    </xf>
    <xf numFmtId="166" fontId="0" fillId="2" borderId="0" xfId="0" applyNumberFormat="1" applyFill="1" applyAlignment="1">
      <alignment vertical="center"/>
    </xf>
    <xf numFmtId="164" fontId="16" fillId="2" borderId="6" xfId="1" applyNumberFormat="1" applyFont="1" applyFill="1" applyBorder="1" applyAlignment="1">
      <alignment horizontal="center" vertical="center"/>
    </xf>
    <xf numFmtId="165" fontId="16" fillId="2" borderId="6" xfId="0" applyNumberFormat="1" applyFont="1" applyFill="1" applyBorder="1" applyAlignment="1">
      <alignment horizontal="center" vertical="center"/>
    </xf>
    <xf numFmtId="164" fontId="16" fillId="2" borderId="7" xfId="1" applyNumberFormat="1" applyFont="1" applyFill="1" applyBorder="1" applyAlignment="1">
      <alignment horizontal="center" vertical="center"/>
    </xf>
    <xf numFmtId="164" fontId="16" fillId="2" borderId="8" xfId="1" applyNumberFormat="1" applyFont="1" applyFill="1" applyBorder="1" applyAlignment="1">
      <alignment horizontal="center" vertical="center"/>
    </xf>
    <xf numFmtId="165" fontId="16" fillId="2" borderId="7" xfId="0" applyNumberFormat="1" applyFont="1" applyFill="1" applyBorder="1" applyAlignment="1">
      <alignment horizontal="center" vertical="center"/>
    </xf>
    <xf numFmtId="165" fontId="16" fillId="2" borderId="8" xfId="0" applyNumberFormat="1" applyFont="1" applyFill="1" applyBorder="1" applyAlignment="1">
      <alignment horizontal="center" vertical="center"/>
    </xf>
    <xf numFmtId="164" fontId="15" fillId="2" borderId="6" xfId="1" applyNumberFormat="1" applyFont="1" applyFill="1" applyBorder="1" applyAlignment="1">
      <alignment horizontal="center" vertical="center"/>
    </xf>
    <xf numFmtId="14" fontId="16" fillId="2" borderId="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2"/>
  <sheetViews>
    <sheetView tabSelected="1" zoomScale="90" zoomScaleNormal="90" workbookViewId="0">
      <pane xSplit="1" ySplit="5" topLeftCell="B41" activePane="bottomRight" state="frozen"/>
      <selection pane="topRight" activeCell="B1" sqref="B1"/>
      <selection pane="bottomLeft" activeCell="A5" sqref="A5"/>
      <selection pane="bottomRight" activeCell="C2" sqref="C2"/>
    </sheetView>
  </sheetViews>
  <sheetFormatPr defaultColWidth="9" defaultRowHeight="24.9" customHeight="1" x14ac:dyDescent="0.3"/>
  <cols>
    <col min="1" max="1" width="9" style="1"/>
    <col min="2" max="2" width="30" style="1" customWidth="1"/>
    <col min="3" max="3" width="15.5546875" style="89" customWidth="1"/>
    <col min="4" max="4" width="11.5546875" style="73" bestFit="1" customWidth="1"/>
    <col min="5" max="5" width="16.88671875" style="1" customWidth="1"/>
    <col min="6" max="6" width="16.44140625" style="1" customWidth="1"/>
    <col min="7" max="7" width="16" style="1" customWidth="1"/>
    <col min="8" max="8" width="14.6640625" style="4" customWidth="1"/>
    <col min="9" max="9" width="17.33203125" style="4" customWidth="1"/>
    <col min="10" max="10" width="11.88671875" style="1" customWidth="1"/>
    <col min="11" max="11" width="14.109375" style="1" customWidth="1"/>
    <col min="12" max="12" width="15" style="1" customWidth="1"/>
    <col min="13" max="13" width="13.5546875" style="1" customWidth="1"/>
    <col min="14" max="16" width="14.88671875" style="1" customWidth="1"/>
    <col min="17" max="17" width="10.5546875" style="1" bestFit="1" customWidth="1"/>
    <col min="18" max="18" width="21.6640625" style="1" bestFit="1" customWidth="1"/>
    <col min="19" max="19" width="18.88671875" style="1" bestFit="1" customWidth="1"/>
    <col min="20" max="20" width="92.109375" style="1" bestFit="1" customWidth="1"/>
    <col min="21" max="21" width="12.44140625" style="1" bestFit="1" customWidth="1"/>
    <col min="22" max="16384" width="9" style="1"/>
  </cols>
  <sheetData>
    <row r="1" spans="1:21" s="52" customFormat="1" ht="24.9" customHeight="1" x14ac:dyDescent="0.3">
      <c r="A1" s="51" t="s">
        <v>177</v>
      </c>
      <c r="B1" s="18" t="s">
        <v>5</v>
      </c>
      <c r="C1" s="74"/>
      <c r="D1" s="58"/>
    </row>
    <row r="2" spans="1:21" s="52" customFormat="1" ht="24.9" customHeight="1" x14ac:dyDescent="0.3">
      <c r="A2" s="51" t="s">
        <v>178</v>
      </c>
      <c r="B2" s="52" t="s">
        <v>179</v>
      </c>
      <c r="C2" s="74"/>
      <c r="D2" s="58"/>
    </row>
    <row r="3" spans="1:21" s="52" customFormat="1" ht="30.6" customHeight="1" x14ac:dyDescent="0.3">
      <c r="A3" s="51" t="s">
        <v>180</v>
      </c>
      <c r="B3" s="51" t="s">
        <v>181</v>
      </c>
      <c r="C3" s="74"/>
      <c r="D3" s="58"/>
    </row>
    <row r="4" spans="1:21" s="52" customFormat="1" ht="24.9" customHeight="1" thickBot="1" x14ac:dyDescent="0.35">
      <c r="A4" s="51" t="s">
        <v>182</v>
      </c>
      <c r="B4" s="51" t="s">
        <v>181</v>
      </c>
      <c r="C4" s="74"/>
      <c r="D4" s="58"/>
    </row>
    <row r="5" spans="1:21" ht="41.25" customHeight="1" x14ac:dyDescent="0.3">
      <c r="A5" s="53" t="s">
        <v>183</v>
      </c>
      <c r="B5" s="54" t="s">
        <v>184</v>
      </c>
      <c r="C5" s="75" t="s">
        <v>185</v>
      </c>
      <c r="D5" s="59" t="s">
        <v>186</v>
      </c>
      <c r="E5" s="54" t="s">
        <v>187</v>
      </c>
      <c r="F5" s="54" t="s">
        <v>188</v>
      </c>
      <c r="G5" s="55" t="s">
        <v>189</v>
      </c>
      <c r="H5" s="56" t="s">
        <v>190</v>
      </c>
      <c r="I5" s="57" t="s">
        <v>0</v>
      </c>
      <c r="J5" s="54" t="s">
        <v>191</v>
      </c>
      <c r="K5" s="54" t="s">
        <v>192</v>
      </c>
      <c r="L5" s="54" t="s">
        <v>193</v>
      </c>
      <c r="M5" s="54" t="s">
        <v>194</v>
      </c>
      <c r="N5" s="54" t="s">
        <v>195</v>
      </c>
      <c r="O5" s="19" t="s">
        <v>4</v>
      </c>
      <c r="P5" s="54" t="s">
        <v>196</v>
      </c>
      <c r="Q5" s="19"/>
      <c r="R5" s="19" t="s">
        <v>1</v>
      </c>
      <c r="S5" s="54" t="s">
        <v>197</v>
      </c>
      <c r="T5" s="54" t="s">
        <v>2</v>
      </c>
    </row>
    <row r="6" spans="1:21" ht="24.9" customHeight="1" thickBot="1" x14ac:dyDescent="0.35">
      <c r="A6" s="39"/>
      <c r="B6" s="40"/>
      <c r="C6" s="76"/>
      <c r="D6" s="60"/>
      <c r="E6" s="40"/>
      <c r="F6" s="40"/>
      <c r="G6" s="40"/>
      <c r="H6" s="40"/>
      <c r="I6" s="40"/>
      <c r="J6" s="47">
        <v>0.01</v>
      </c>
      <c r="K6" s="47">
        <v>0.05</v>
      </c>
      <c r="L6" s="47">
        <v>0.1</v>
      </c>
      <c r="M6" s="47">
        <v>0.1</v>
      </c>
      <c r="N6" s="40"/>
      <c r="O6" s="40"/>
      <c r="P6" s="40"/>
      <c r="Q6" s="48"/>
      <c r="R6" s="40"/>
      <c r="S6" s="40"/>
      <c r="T6" s="40"/>
    </row>
    <row r="7" spans="1:21" s="5" customFormat="1" ht="24.9" customHeight="1" x14ac:dyDescent="0.3">
      <c r="A7" s="44"/>
      <c r="B7" s="17"/>
      <c r="C7" s="77"/>
      <c r="D7" s="61"/>
      <c r="E7" s="17"/>
      <c r="F7" s="17"/>
      <c r="G7" s="17"/>
      <c r="H7" s="17"/>
      <c r="I7" s="17"/>
      <c r="J7" s="45"/>
      <c r="K7" s="45"/>
      <c r="L7" s="45"/>
      <c r="M7" s="45"/>
      <c r="N7" s="17"/>
      <c r="O7" s="17"/>
      <c r="P7" s="17"/>
      <c r="Q7" s="46">
        <f>A8</f>
        <v>54157</v>
      </c>
      <c r="R7" s="17"/>
      <c r="S7" s="17"/>
      <c r="T7" s="17"/>
    </row>
    <row r="8" spans="1:21" ht="24.9" customHeight="1" x14ac:dyDescent="0.3">
      <c r="A8" s="11">
        <v>54157</v>
      </c>
      <c r="B8" s="22" t="s">
        <v>8</v>
      </c>
      <c r="C8" s="78">
        <v>45171</v>
      </c>
      <c r="D8" s="62">
        <v>14</v>
      </c>
      <c r="E8" s="2">
        <v>48000</v>
      </c>
      <c r="F8" s="2">
        <v>0</v>
      </c>
      <c r="G8" s="2">
        <f>E8-F8</f>
        <v>48000</v>
      </c>
      <c r="H8" s="2">
        <f>G8*18%</f>
        <v>8640</v>
      </c>
      <c r="I8" s="2">
        <f>G8+H8</f>
        <v>56640</v>
      </c>
      <c r="J8" s="2"/>
      <c r="K8" s="2"/>
      <c r="L8" s="2"/>
      <c r="M8" s="2"/>
      <c r="N8" s="2">
        <f>H8</f>
        <v>8640</v>
      </c>
      <c r="O8" s="2"/>
      <c r="P8" s="2">
        <f>I8</f>
        <v>56640</v>
      </c>
      <c r="Q8" s="20"/>
      <c r="R8" s="2" t="s">
        <v>7</v>
      </c>
      <c r="S8" s="2">
        <v>50000</v>
      </c>
      <c r="T8" s="11" t="s">
        <v>6</v>
      </c>
    </row>
    <row r="9" spans="1:21" ht="24.9" customHeight="1" x14ac:dyDescent="0.3">
      <c r="A9" s="11">
        <v>54157</v>
      </c>
      <c r="B9" s="22" t="s">
        <v>104</v>
      </c>
      <c r="C9" s="78"/>
      <c r="D9" s="62">
        <v>14</v>
      </c>
      <c r="E9" s="2">
        <f>N8</f>
        <v>8640</v>
      </c>
      <c r="F9" s="2"/>
      <c r="G9" s="2"/>
      <c r="H9" s="2"/>
      <c r="I9" s="2"/>
      <c r="J9" s="2"/>
      <c r="K9" s="2"/>
      <c r="L9" s="2"/>
      <c r="M9" s="2"/>
      <c r="N9" s="2"/>
      <c r="O9" s="2"/>
      <c r="P9" s="2">
        <f>E9</f>
        <v>8640</v>
      </c>
      <c r="Q9" s="20"/>
      <c r="R9" s="2"/>
      <c r="S9" s="2"/>
      <c r="T9" s="11"/>
    </row>
    <row r="10" spans="1:21" ht="24.9" customHeight="1" x14ac:dyDescent="0.3">
      <c r="A10" s="11">
        <v>54157</v>
      </c>
      <c r="B10" s="22"/>
      <c r="C10" s="78"/>
      <c r="D10" s="6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0"/>
      <c r="R10" s="2"/>
      <c r="S10" s="2"/>
      <c r="T10" s="11"/>
    </row>
    <row r="11" spans="1:21" ht="24.9" customHeight="1" x14ac:dyDescent="0.3">
      <c r="A11" s="11">
        <v>54157</v>
      </c>
      <c r="B11" s="22"/>
      <c r="C11" s="78"/>
      <c r="D11" s="6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0"/>
      <c r="R11" s="2"/>
      <c r="S11" s="2"/>
      <c r="T11" s="11"/>
    </row>
    <row r="12" spans="1:21" s="5" customFormat="1" ht="24.9" customHeight="1" x14ac:dyDescent="0.3">
      <c r="A12" s="12"/>
      <c r="B12" s="24"/>
      <c r="C12" s="79"/>
      <c r="D12" s="63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21">
        <f>A13</f>
        <v>50820</v>
      </c>
      <c r="R12" s="7"/>
      <c r="S12" s="7"/>
      <c r="T12" s="12"/>
      <c r="U12" s="49">
        <f>SUM(P8:P11)-SUM(S8:S11)</f>
        <v>15280</v>
      </c>
    </row>
    <row r="13" spans="1:21" ht="24.9" customHeight="1" x14ac:dyDescent="0.3">
      <c r="A13" s="11">
        <v>50820</v>
      </c>
      <c r="B13" s="22" t="s">
        <v>8</v>
      </c>
      <c r="C13" s="78">
        <v>44718</v>
      </c>
      <c r="D13" s="62">
        <v>3</v>
      </c>
      <c r="E13" s="2">
        <v>362780</v>
      </c>
      <c r="F13" s="2">
        <v>29139</v>
      </c>
      <c r="G13" s="2">
        <v>333641</v>
      </c>
      <c r="H13" s="2">
        <v>60055</v>
      </c>
      <c r="I13" s="2">
        <v>393696</v>
      </c>
      <c r="J13" s="2">
        <v>3336.41</v>
      </c>
      <c r="K13" s="2">
        <v>16682.05</v>
      </c>
      <c r="L13" s="2"/>
      <c r="M13" s="2"/>
      <c r="N13" s="2">
        <f>362780/151.5*6.5</f>
        <v>15564.818481848186</v>
      </c>
      <c r="O13" s="2"/>
      <c r="P13" s="2">
        <v>298058</v>
      </c>
      <c r="Q13" s="20"/>
      <c r="R13" s="2" t="s">
        <v>9</v>
      </c>
      <c r="S13" s="2">
        <v>200000</v>
      </c>
      <c r="T13" s="25" t="s">
        <v>10</v>
      </c>
    </row>
    <row r="14" spans="1:21" ht="24.9" customHeight="1" x14ac:dyDescent="0.3">
      <c r="A14" s="11">
        <v>50820</v>
      </c>
      <c r="B14" s="22" t="s">
        <v>104</v>
      </c>
      <c r="C14" s="78">
        <v>44794</v>
      </c>
      <c r="D14" s="62">
        <v>3</v>
      </c>
      <c r="E14" s="2">
        <v>60055</v>
      </c>
      <c r="F14" s="2">
        <v>0</v>
      </c>
      <c r="G14" s="2">
        <v>60055</v>
      </c>
      <c r="H14" s="2">
        <v>0</v>
      </c>
      <c r="I14" s="2">
        <v>60055</v>
      </c>
      <c r="J14" s="2">
        <v>0</v>
      </c>
      <c r="K14" s="2">
        <v>0</v>
      </c>
      <c r="L14" s="2"/>
      <c r="M14" s="2"/>
      <c r="N14" s="2"/>
      <c r="O14" s="2"/>
      <c r="P14" s="2">
        <v>60055</v>
      </c>
      <c r="Q14" s="20"/>
      <c r="R14" s="2" t="s">
        <v>11</v>
      </c>
      <c r="S14" s="2">
        <v>98058</v>
      </c>
      <c r="T14" s="11" t="s">
        <v>12</v>
      </c>
    </row>
    <row r="15" spans="1:21" ht="24.9" customHeight="1" x14ac:dyDescent="0.3">
      <c r="A15" s="11">
        <v>50820</v>
      </c>
      <c r="B15" s="22"/>
      <c r="C15" s="78"/>
      <c r="D15" s="6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0"/>
      <c r="R15" s="2" t="s">
        <v>13</v>
      </c>
      <c r="S15" s="2">
        <v>60055</v>
      </c>
      <c r="T15" s="2" t="s">
        <v>14</v>
      </c>
    </row>
    <row r="16" spans="1:21" s="5" customFormat="1" ht="24.9" customHeight="1" x14ac:dyDescent="0.3">
      <c r="A16" s="12"/>
      <c r="B16" s="24"/>
      <c r="C16" s="79"/>
      <c r="D16" s="63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21">
        <f>A17</f>
        <v>50821</v>
      </c>
      <c r="R16" s="7"/>
      <c r="S16" s="7"/>
      <c r="T16" s="7"/>
      <c r="U16" s="49">
        <f>SUM(P13:P15)-SUM(S13:S15)</f>
        <v>0</v>
      </c>
    </row>
    <row r="17" spans="1:21" ht="24.9" customHeight="1" x14ac:dyDescent="0.3">
      <c r="A17" s="11">
        <v>50821</v>
      </c>
      <c r="B17" s="23" t="s">
        <v>15</v>
      </c>
      <c r="C17" s="78">
        <v>44695</v>
      </c>
      <c r="D17" s="62">
        <v>1</v>
      </c>
      <c r="E17" s="2">
        <v>355730</v>
      </c>
      <c r="F17" s="2">
        <v>37388</v>
      </c>
      <c r="G17" s="2">
        <v>318342</v>
      </c>
      <c r="H17" s="2">
        <v>57302</v>
      </c>
      <c r="I17" s="2">
        <v>375644</v>
      </c>
      <c r="J17" s="2">
        <v>3183.42</v>
      </c>
      <c r="K17" s="2">
        <v>15917.1</v>
      </c>
      <c r="L17" s="2"/>
      <c r="M17" s="2"/>
      <c r="N17" s="2">
        <v>57302</v>
      </c>
      <c r="O17" s="2"/>
      <c r="P17" s="2">
        <v>299241.48</v>
      </c>
      <c r="Q17" s="20"/>
      <c r="R17" s="26" t="s">
        <v>17</v>
      </c>
      <c r="S17" s="2">
        <v>299242</v>
      </c>
      <c r="T17" s="11" t="s">
        <v>18</v>
      </c>
    </row>
    <row r="18" spans="1:21" ht="24.9" customHeight="1" x14ac:dyDescent="0.3">
      <c r="A18" s="11">
        <v>50821</v>
      </c>
      <c r="B18" s="22" t="s">
        <v>104</v>
      </c>
      <c r="C18" s="78">
        <v>44768</v>
      </c>
      <c r="D18" s="62" t="s">
        <v>16</v>
      </c>
      <c r="E18" s="2">
        <v>57302</v>
      </c>
      <c r="F18" s="2">
        <v>0</v>
      </c>
      <c r="G18" s="2">
        <v>57302</v>
      </c>
      <c r="H18" s="2">
        <v>0</v>
      </c>
      <c r="I18" s="2">
        <v>57302</v>
      </c>
      <c r="J18" s="2">
        <v>0</v>
      </c>
      <c r="K18" s="2">
        <v>0</v>
      </c>
      <c r="L18" s="2"/>
      <c r="M18" s="2"/>
      <c r="N18" s="2">
        <v>0</v>
      </c>
      <c r="O18" s="2"/>
      <c r="P18" s="2">
        <v>57302</v>
      </c>
      <c r="Q18" s="20"/>
      <c r="R18" s="26" t="s">
        <v>19</v>
      </c>
      <c r="S18" s="2">
        <v>57302</v>
      </c>
      <c r="T18" s="27" t="s">
        <v>20</v>
      </c>
    </row>
    <row r="19" spans="1:21" s="5" customFormat="1" ht="24.9" customHeight="1" x14ac:dyDescent="0.3">
      <c r="A19" s="12"/>
      <c r="B19" s="28"/>
      <c r="C19" s="80"/>
      <c r="D19" s="64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21">
        <f>A20</f>
        <v>51009</v>
      </c>
      <c r="R19" s="29"/>
      <c r="S19" s="8"/>
      <c r="T19" s="30"/>
      <c r="U19" s="49">
        <f>SUM(P17:P18)-SUM(S17:S18)</f>
        <v>-0.52000000001862645</v>
      </c>
    </row>
    <row r="20" spans="1:21" ht="24.9" customHeight="1" x14ac:dyDescent="0.3">
      <c r="A20" s="11">
        <v>51009</v>
      </c>
      <c r="B20" s="31" t="s">
        <v>21</v>
      </c>
      <c r="C20" s="81">
        <v>44763</v>
      </c>
      <c r="D20" s="65">
        <v>39</v>
      </c>
      <c r="E20" s="9">
        <v>361355</v>
      </c>
      <c r="F20" s="9">
        <v>22517.5</v>
      </c>
      <c r="G20" s="9">
        <v>338837.5</v>
      </c>
      <c r="H20" s="9">
        <v>60991</v>
      </c>
      <c r="I20" s="9">
        <v>399828.5</v>
      </c>
      <c r="J20" s="9">
        <v>3388</v>
      </c>
      <c r="K20" s="9">
        <v>16942</v>
      </c>
      <c r="L20" s="9"/>
      <c r="M20" s="9"/>
      <c r="N20" s="9">
        <v>60991</v>
      </c>
      <c r="O20" s="9"/>
      <c r="P20" s="9">
        <v>318508</v>
      </c>
      <c r="Q20" s="20"/>
      <c r="R20" s="9" t="s">
        <v>23</v>
      </c>
      <c r="S20" s="9">
        <v>318507</v>
      </c>
      <c r="T20" s="32" t="s">
        <v>24</v>
      </c>
    </row>
    <row r="21" spans="1:21" ht="24.9" customHeight="1" x14ac:dyDescent="0.3">
      <c r="A21" s="11">
        <v>51009</v>
      </c>
      <c r="B21" s="31" t="s">
        <v>22</v>
      </c>
      <c r="C21" s="81">
        <v>44763</v>
      </c>
      <c r="D21" s="65">
        <v>1</v>
      </c>
      <c r="E21" s="9">
        <v>60991</v>
      </c>
      <c r="F21" s="9">
        <v>0</v>
      </c>
      <c r="G21" s="9">
        <v>60991</v>
      </c>
      <c r="H21" s="9">
        <v>0</v>
      </c>
      <c r="I21" s="9">
        <v>60991</v>
      </c>
      <c r="J21" s="9"/>
      <c r="K21" s="9">
        <v>0</v>
      </c>
      <c r="L21" s="9"/>
      <c r="M21" s="9"/>
      <c r="N21" s="9">
        <v>0</v>
      </c>
      <c r="O21" s="9"/>
      <c r="P21" s="9">
        <v>60991</v>
      </c>
      <c r="Q21" s="20"/>
      <c r="R21" s="9" t="s">
        <v>25</v>
      </c>
      <c r="S21" s="9">
        <v>60991</v>
      </c>
      <c r="T21" s="32" t="s">
        <v>26</v>
      </c>
    </row>
    <row r="22" spans="1:21" s="5" customFormat="1" ht="24.9" customHeight="1" x14ac:dyDescent="0.3">
      <c r="A22" s="12"/>
      <c r="B22" s="33"/>
      <c r="C22" s="82"/>
      <c r="D22" s="66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21">
        <f>A23</f>
        <v>51216</v>
      </c>
      <c r="R22" s="10"/>
      <c r="S22" s="10"/>
      <c r="T22" s="34"/>
      <c r="U22" s="49">
        <f>SUM(P20:P21)-SUM(S20:S21)</f>
        <v>1</v>
      </c>
    </row>
    <row r="23" spans="1:21" ht="24.9" customHeight="1" x14ac:dyDescent="0.3">
      <c r="A23" s="11">
        <v>51216</v>
      </c>
      <c r="B23" s="23" t="s">
        <v>153</v>
      </c>
      <c r="C23" s="78">
        <v>44721</v>
      </c>
      <c r="D23" s="62">
        <v>6</v>
      </c>
      <c r="E23" s="2">
        <v>62408</v>
      </c>
      <c r="F23" s="2">
        <v>0</v>
      </c>
      <c r="G23" s="2">
        <v>62408</v>
      </c>
      <c r="H23" s="2">
        <v>3120.4</v>
      </c>
      <c r="I23" s="2">
        <v>65528.4</v>
      </c>
      <c r="J23" s="2"/>
      <c r="K23" s="2"/>
      <c r="L23" s="2"/>
      <c r="M23" s="2"/>
      <c r="N23" s="2"/>
      <c r="O23" s="2"/>
      <c r="P23" s="2">
        <v>65528.4</v>
      </c>
      <c r="Q23" s="20"/>
      <c r="R23" s="2" t="s">
        <v>27</v>
      </c>
      <c r="S23" s="2">
        <v>196189</v>
      </c>
      <c r="T23" s="11" t="s">
        <v>28</v>
      </c>
    </row>
    <row r="24" spans="1:21" ht="24.9" customHeight="1" x14ac:dyDescent="0.3">
      <c r="A24" s="11">
        <v>51216</v>
      </c>
      <c r="B24" s="2" t="s">
        <v>154</v>
      </c>
      <c r="C24" s="78">
        <v>44719</v>
      </c>
      <c r="D24" s="67">
        <v>5</v>
      </c>
      <c r="E24" s="2">
        <v>63140.25</v>
      </c>
      <c r="F24" s="2">
        <v>0</v>
      </c>
      <c r="G24" s="2">
        <v>63140.25</v>
      </c>
      <c r="H24" s="2">
        <v>3157.0125000000003</v>
      </c>
      <c r="I24" s="2">
        <v>66297.262499999997</v>
      </c>
      <c r="J24" s="2"/>
      <c r="K24" s="2"/>
      <c r="L24" s="2"/>
      <c r="M24" s="2"/>
      <c r="N24" s="2"/>
      <c r="O24" s="2"/>
      <c r="P24" s="2">
        <v>66297.262499999997</v>
      </c>
      <c r="Q24" s="20"/>
      <c r="R24" s="2" t="s">
        <v>29</v>
      </c>
      <c r="S24" s="2">
        <v>123132</v>
      </c>
      <c r="T24" s="11" t="s">
        <v>30</v>
      </c>
    </row>
    <row r="25" spans="1:21" ht="24.9" customHeight="1" x14ac:dyDescent="0.3">
      <c r="A25" s="11">
        <v>51216</v>
      </c>
      <c r="B25" s="2" t="s">
        <v>155</v>
      </c>
      <c r="C25" s="78">
        <v>44718</v>
      </c>
      <c r="D25" s="67">
        <v>4</v>
      </c>
      <c r="E25" s="2">
        <v>61298.75</v>
      </c>
      <c r="F25" s="2">
        <v>0</v>
      </c>
      <c r="G25" s="2">
        <v>61298.75</v>
      </c>
      <c r="H25" s="2">
        <v>3064.9375</v>
      </c>
      <c r="I25" s="2">
        <v>64363.6875</v>
      </c>
      <c r="J25" s="2"/>
      <c r="K25" s="2"/>
      <c r="L25" s="2"/>
      <c r="M25" s="2"/>
      <c r="N25" s="2"/>
      <c r="O25" s="2"/>
      <c r="P25" s="2">
        <v>64363.6875</v>
      </c>
      <c r="Q25" s="20"/>
      <c r="R25" s="2" t="s">
        <v>31</v>
      </c>
      <c r="S25" s="2">
        <v>258330</v>
      </c>
      <c r="T25" s="11" t="s">
        <v>32</v>
      </c>
    </row>
    <row r="26" spans="1:21" ht="24.9" customHeight="1" x14ac:dyDescent="0.3">
      <c r="A26" s="11">
        <v>51216</v>
      </c>
      <c r="B26" s="2" t="s">
        <v>156</v>
      </c>
      <c r="C26" s="78">
        <v>44725</v>
      </c>
      <c r="D26" s="67">
        <v>7</v>
      </c>
      <c r="E26" s="2">
        <v>57724.5</v>
      </c>
      <c r="F26" s="2">
        <v>0</v>
      </c>
      <c r="G26" s="2">
        <v>57724.5</v>
      </c>
      <c r="H26" s="2">
        <v>2886.2250000000004</v>
      </c>
      <c r="I26" s="2">
        <v>60610.724999999999</v>
      </c>
      <c r="J26" s="2"/>
      <c r="K26" s="2"/>
      <c r="L26" s="2"/>
      <c r="M26" s="2"/>
      <c r="N26" s="2"/>
      <c r="O26" s="2"/>
      <c r="P26" s="2">
        <v>60610.724999999999</v>
      </c>
      <c r="Q26" s="20"/>
      <c r="R26" s="2" t="s">
        <v>33</v>
      </c>
      <c r="S26" s="2">
        <v>224980</v>
      </c>
      <c r="T26" s="11" t="s">
        <v>34</v>
      </c>
    </row>
    <row r="27" spans="1:21" ht="24.9" customHeight="1" x14ac:dyDescent="0.3">
      <c r="A27" s="11">
        <v>51216</v>
      </c>
      <c r="B27" s="2" t="s">
        <v>156</v>
      </c>
      <c r="C27" s="78">
        <v>44727</v>
      </c>
      <c r="D27" s="67">
        <v>8</v>
      </c>
      <c r="E27" s="2">
        <v>59544.25</v>
      </c>
      <c r="F27" s="2">
        <v>0</v>
      </c>
      <c r="G27" s="2">
        <v>59544.25</v>
      </c>
      <c r="H27" s="2">
        <v>2977.2125000000001</v>
      </c>
      <c r="I27" s="2">
        <v>62521.462500000001</v>
      </c>
      <c r="J27" s="2"/>
      <c r="K27" s="2"/>
      <c r="L27" s="2"/>
      <c r="M27" s="2"/>
      <c r="N27" s="2"/>
      <c r="O27" s="2"/>
      <c r="P27" s="2">
        <v>62521.462500000001</v>
      </c>
      <c r="Q27" s="20"/>
      <c r="R27" s="2" t="s">
        <v>35</v>
      </c>
      <c r="S27" s="2">
        <v>202751</v>
      </c>
      <c r="T27" s="11" t="s">
        <v>36</v>
      </c>
    </row>
    <row r="28" spans="1:21" ht="24.9" customHeight="1" x14ac:dyDescent="0.3">
      <c r="A28" s="11">
        <v>51216</v>
      </c>
      <c r="B28" s="2" t="s">
        <v>157</v>
      </c>
      <c r="C28" s="78">
        <v>44733</v>
      </c>
      <c r="D28" s="67">
        <v>14</v>
      </c>
      <c r="E28" s="2">
        <v>61465.5</v>
      </c>
      <c r="F28" s="2">
        <v>0</v>
      </c>
      <c r="G28" s="2">
        <v>61465.5</v>
      </c>
      <c r="H28" s="2">
        <v>3073.2750000000001</v>
      </c>
      <c r="I28" s="2">
        <v>64538.775000000001</v>
      </c>
      <c r="J28" s="2"/>
      <c r="K28" s="2"/>
      <c r="L28" s="2"/>
      <c r="M28" s="2"/>
      <c r="N28" s="2"/>
      <c r="O28" s="2"/>
      <c r="P28" s="2">
        <v>64538.775000000001</v>
      </c>
      <c r="Q28" s="20"/>
      <c r="R28" s="2" t="s">
        <v>37</v>
      </c>
      <c r="S28" s="2">
        <v>203208</v>
      </c>
      <c r="T28" s="11" t="s">
        <v>38</v>
      </c>
    </row>
    <row r="29" spans="1:21" ht="24.9" customHeight="1" x14ac:dyDescent="0.3">
      <c r="A29" s="11">
        <v>51216</v>
      </c>
      <c r="B29" s="2" t="s">
        <v>158</v>
      </c>
      <c r="C29" s="78">
        <v>44736</v>
      </c>
      <c r="D29" s="67">
        <v>18</v>
      </c>
      <c r="E29" s="2">
        <v>90770</v>
      </c>
      <c r="F29" s="2">
        <v>0</v>
      </c>
      <c r="G29" s="2">
        <v>90770</v>
      </c>
      <c r="H29" s="2">
        <v>4538.5</v>
      </c>
      <c r="I29" s="2">
        <v>95308.5</v>
      </c>
      <c r="J29" s="2"/>
      <c r="K29" s="2"/>
      <c r="L29" s="2"/>
      <c r="M29" s="2"/>
      <c r="N29" s="2"/>
      <c r="O29" s="2"/>
      <c r="P29" s="2">
        <v>95308.5</v>
      </c>
      <c r="Q29" s="20"/>
      <c r="R29" s="2" t="s">
        <v>39</v>
      </c>
      <c r="S29" s="2">
        <v>65315</v>
      </c>
      <c r="T29" s="11" t="s">
        <v>40</v>
      </c>
    </row>
    <row r="30" spans="1:21" ht="24.9" customHeight="1" x14ac:dyDescent="0.3">
      <c r="A30" s="11">
        <v>51216</v>
      </c>
      <c r="B30" s="2" t="s">
        <v>159</v>
      </c>
      <c r="C30" s="78">
        <v>44737</v>
      </c>
      <c r="D30" s="67">
        <v>19</v>
      </c>
      <c r="E30" s="2">
        <v>30602.25</v>
      </c>
      <c r="F30" s="2">
        <v>0</v>
      </c>
      <c r="G30" s="2">
        <v>30602.25</v>
      </c>
      <c r="H30" s="2">
        <v>1530.1125000000002</v>
      </c>
      <c r="I30" s="2">
        <v>32132.362499999999</v>
      </c>
      <c r="J30" s="2"/>
      <c r="K30" s="2"/>
      <c r="L30" s="2"/>
      <c r="M30" s="2"/>
      <c r="N30" s="2"/>
      <c r="O30" s="2"/>
      <c r="P30" s="2">
        <v>32132.362499999999</v>
      </c>
      <c r="Q30" s="20"/>
      <c r="R30" s="11"/>
      <c r="S30" s="11"/>
      <c r="T30" s="11"/>
    </row>
    <row r="31" spans="1:21" ht="24.9" customHeight="1" x14ac:dyDescent="0.3">
      <c r="A31" s="11">
        <v>51216</v>
      </c>
      <c r="B31" s="2" t="s">
        <v>159</v>
      </c>
      <c r="C31" s="78">
        <v>44738</v>
      </c>
      <c r="D31" s="67">
        <v>20</v>
      </c>
      <c r="E31" s="2">
        <v>63191</v>
      </c>
      <c r="F31" s="2">
        <v>0</v>
      </c>
      <c r="G31" s="2">
        <v>63191</v>
      </c>
      <c r="H31" s="2">
        <v>3159.55</v>
      </c>
      <c r="I31" s="2">
        <v>66350.55</v>
      </c>
      <c r="J31" s="2"/>
      <c r="K31" s="2"/>
      <c r="L31" s="2"/>
      <c r="M31" s="2"/>
      <c r="N31" s="2"/>
      <c r="O31" s="2"/>
      <c r="P31" s="2">
        <v>66350.55</v>
      </c>
      <c r="Q31" s="20"/>
      <c r="R31" s="11"/>
      <c r="S31" s="11"/>
      <c r="T31" s="11"/>
    </row>
    <row r="32" spans="1:21" ht="24.9" customHeight="1" x14ac:dyDescent="0.3">
      <c r="A32" s="11">
        <v>51216</v>
      </c>
      <c r="B32" s="2" t="s">
        <v>160</v>
      </c>
      <c r="C32" s="78">
        <v>44740</v>
      </c>
      <c r="D32" s="67">
        <v>23</v>
      </c>
      <c r="E32" s="2">
        <v>35104.5</v>
      </c>
      <c r="F32" s="2">
        <v>0</v>
      </c>
      <c r="G32" s="2">
        <v>35104.5</v>
      </c>
      <c r="H32" s="2">
        <v>1755.2250000000001</v>
      </c>
      <c r="I32" s="2">
        <v>36859.724999999999</v>
      </c>
      <c r="J32" s="2"/>
      <c r="K32" s="2"/>
      <c r="L32" s="2"/>
      <c r="M32" s="2"/>
      <c r="N32" s="2"/>
      <c r="O32" s="2"/>
      <c r="P32" s="2">
        <v>36859.724999999999</v>
      </c>
      <c r="Q32" s="20"/>
      <c r="R32" s="11"/>
      <c r="S32" s="11"/>
      <c r="T32" s="11"/>
    </row>
    <row r="33" spans="1:21" ht="24.9" customHeight="1" x14ac:dyDescent="0.3">
      <c r="A33" s="11">
        <v>51216</v>
      </c>
      <c r="B33" s="2" t="s">
        <v>160</v>
      </c>
      <c r="C33" s="78">
        <v>44741</v>
      </c>
      <c r="D33" s="67">
        <v>24</v>
      </c>
      <c r="E33" s="2">
        <v>60320</v>
      </c>
      <c r="F33" s="2">
        <v>0</v>
      </c>
      <c r="G33" s="2">
        <v>60320</v>
      </c>
      <c r="H33" s="2">
        <v>3016</v>
      </c>
      <c r="I33" s="2">
        <v>63336</v>
      </c>
      <c r="J33" s="2"/>
      <c r="K33" s="2"/>
      <c r="L33" s="2"/>
      <c r="M33" s="2"/>
      <c r="N33" s="2"/>
      <c r="O33" s="2"/>
      <c r="P33" s="2">
        <v>63336</v>
      </c>
      <c r="Q33" s="20"/>
      <c r="R33" s="11"/>
      <c r="S33" s="11"/>
      <c r="T33" s="11"/>
    </row>
    <row r="34" spans="1:21" ht="24.9" customHeight="1" x14ac:dyDescent="0.3">
      <c r="A34" s="11">
        <v>51216</v>
      </c>
      <c r="B34" s="2" t="s">
        <v>161</v>
      </c>
      <c r="C34" s="78">
        <v>44753</v>
      </c>
      <c r="D34" s="67">
        <v>32</v>
      </c>
      <c r="E34" s="2">
        <v>58000</v>
      </c>
      <c r="F34" s="2">
        <v>0</v>
      </c>
      <c r="G34" s="2">
        <v>58000</v>
      </c>
      <c r="H34" s="2">
        <v>2900</v>
      </c>
      <c r="I34" s="2">
        <v>60900</v>
      </c>
      <c r="J34" s="2"/>
      <c r="K34" s="2"/>
      <c r="L34" s="2"/>
      <c r="M34" s="2"/>
      <c r="N34" s="2"/>
      <c r="O34" s="2"/>
      <c r="P34" s="2">
        <v>60900</v>
      </c>
      <c r="Q34" s="20"/>
      <c r="R34" s="11"/>
      <c r="S34" s="11"/>
      <c r="T34" s="11"/>
    </row>
    <row r="35" spans="1:21" ht="24.9" customHeight="1" x14ac:dyDescent="0.3">
      <c r="A35" s="11">
        <v>51216</v>
      </c>
      <c r="B35" s="2" t="s">
        <v>161</v>
      </c>
      <c r="C35" s="78">
        <v>44755</v>
      </c>
      <c r="D35" s="67">
        <v>33</v>
      </c>
      <c r="E35" s="2">
        <v>60842</v>
      </c>
      <c r="F35" s="2">
        <v>0</v>
      </c>
      <c r="G35" s="2">
        <v>60842</v>
      </c>
      <c r="H35" s="2">
        <v>3042.1000000000004</v>
      </c>
      <c r="I35" s="2">
        <v>63884.1</v>
      </c>
      <c r="J35" s="2"/>
      <c r="K35" s="2"/>
      <c r="L35" s="2"/>
      <c r="M35" s="2"/>
      <c r="N35" s="2"/>
      <c r="O35" s="2"/>
      <c r="P35" s="2">
        <v>63884.1</v>
      </c>
      <c r="Q35" s="20"/>
      <c r="R35" s="11"/>
      <c r="S35" s="11"/>
      <c r="T35" s="11"/>
    </row>
    <row r="36" spans="1:21" ht="24.9" customHeight="1" x14ac:dyDescent="0.3">
      <c r="A36" s="11">
        <v>51216</v>
      </c>
      <c r="B36" s="2" t="s">
        <v>162</v>
      </c>
      <c r="C36" s="78">
        <v>44756</v>
      </c>
      <c r="D36" s="67">
        <v>34</v>
      </c>
      <c r="E36" s="2">
        <v>63372.25</v>
      </c>
      <c r="F36" s="2">
        <v>0</v>
      </c>
      <c r="G36" s="2">
        <v>63372.25</v>
      </c>
      <c r="H36" s="2">
        <v>3168.6125000000002</v>
      </c>
      <c r="I36" s="2">
        <v>66540.862500000003</v>
      </c>
      <c r="J36" s="2"/>
      <c r="K36" s="2"/>
      <c r="L36" s="2"/>
      <c r="M36" s="2"/>
      <c r="N36" s="2"/>
      <c r="O36" s="2"/>
      <c r="P36" s="2">
        <v>66540.862500000003</v>
      </c>
      <c r="Q36" s="20"/>
      <c r="R36" s="11"/>
      <c r="S36" s="11"/>
      <c r="T36" s="11"/>
    </row>
    <row r="37" spans="1:21" ht="24.9" customHeight="1" x14ac:dyDescent="0.3">
      <c r="A37" s="11">
        <v>51216</v>
      </c>
      <c r="B37" s="2" t="s">
        <v>162</v>
      </c>
      <c r="C37" s="78">
        <v>44757</v>
      </c>
      <c r="D37" s="67">
        <v>35</v>
      </c>
      <c r="E37" s="2">
        <v>63227.25</v>
      </c>
      <c r="F37" s="2">
        <v>0</v>
      </c>
      <c r="G37" s="2">
        <v>63227.25</v>
      </c>
      <c r="H37" s="2">
        <v>3161.3625000000002</v>
      </c>
      <c r="I37" s="2">
        <v>66388.612500000003</v>
      </c>
      <c r="J37" s="2"/>
      <c r="K37" s="2"/>
      <c r="L37" s="2"/>
      <c r="M37" s="2"/>
      <c r="N37" s="2"/>
      <c r="O37" s="2"/>
      <c r="P37" s="2">
        <v>66388.612500000003</v>
      </c>
      <c r="Q37" s="20"/>
      <c r="R37" s="11"/>
      <c r="S37" s="11"/>
      <c r="T37" s="11"/>
    </row>
    <row r="38" spans="1:21" ht="24.9" customHeight="1" x14ac:dyDescent="0.3">
      <c r="A38" s="11">
        <v>51216</v>
      </c>
      <c r="B38" s="2" t="s">
        <v>162</v>
      </c>
      <c r="C38" s="78">
        <v>44759</v>
      </c>
      <c r="D38" s="67">
        <v>36</v>
      </c>
      <c r="E38" s="2">
        <v>66497</v>
      </c>
      <c r="F38" s="2">
        <v>0</v>
      </c>
      <c r="G38" s="2">
        <v>66497</v>
      </c>
      <c r="H38" s="2">
        <v>3324.8500000000004</v>
      </c>
      <c r="I38" s="2">
        <v>69821.850000000006</v>
      </c>
      <c r="J38" s="2"/>
      <c r="K38" s="2"/>
      <c r="L38" s="2"/>
      <c r="M38" s="2"/>
      <c r="N38" s="2"/>
      <c r="O38" s="2"/>
      <c r="P38" s="2">
        <v>69821.850000000006</v>
      </c>
      <c r="Q38" s="20"/>
      <c r="R38" s="11"/>
      <c r="S38" s="11"/>
      <c r="T38" s="11"/>
    </row>
    <row r="39" spans="1:21" ht="24.9" customHeight="1" x14ac:dyDescent="0.3">
      <c r="A39" s="11">
        <v>51216</v>
      </c>
      <c r="B39" s="2" t="s">
        <v>162</v>
      </c>
      <c r="C39" s="78">
        <v>44770</v>
      </c>
      <c r="D39" s="67">
        <v>41</v>
      </c>
      <c r="E39" s="2">
        <v>64880.25</v>
      </c>
      <c r="F39" s="2">
        <v>0</v>
      </c>
      <c r="G39" s="2">
        <v>64880.25</v>
      </c>
      <c r="H39" s="2">
        <v>3244.0125000000003</v>
      </c>
      <c r="I39" s="2">
        <v>68124.262499999997</v>
      </c>
      <c r="J39" s="2"/>
      <c r="K39" s="2"/>
      <c r="L39" s="2"/>
      <c r="M39" s="2"/>
      <c r="N39" s="2"/>
      <c r="O39" s="2"/>
      <c r="P39" s="2">
        <v>68124.262499999997</v>
      </c>
      <c r="Q39" s="20"/>
      <c r="R39" s="11"/>
      <c r="S39" s="11"/>
      <c r="T39" s="11"/>
    </row>
    <row r="40" spans="1:21" ht="24.9" customHeight="1" x14ac:dyDescent="0.3">
      <c r="A40" s="11">
        <v>51216</v>
      </c>
      <c r="B40" s="2" t="s">
        <v>162</v>
      </c>
      <c r="C40" s="78">
        <v>44771</v>
      </c>
      <c r="D40" s="67">
        <v>42</v>
      </c>
      <c r="E40" s="2">
        <v>66286.75</v>
      </c>
      <c r="F40" s="2">
        <v>0</v>
      </c>
      <c r="G40" s="2">
        <v>66286.75</v>
      </c>
      <c r="H40" s="2">
        <v>3314.3375000000001</v>
      </c>
      <c r="I40" s="2">
        <v>69601.087499999994</v>
      </c>
      <c r="J40" s="2"/>
      <c r="K40" s="2"/>
      <c r="L40" s="2"/>
      <c r="M40" s="2"/>
      <c r="N40" s="2"/>
      <c r="O40" s="2"/>
      <c r="P40" s="2">
        <v>69601.087499999994</v>
      </c>
      <c r="Q40" s="20"/>
      <c r="R40" s="11"/>
      <c r="S40" s="11"/>
      <c r="T40" s="11"/>
    </row>
    <row r="41" spans="1:21" ht="24.9" customHeight="1" x14ac:dyDescent="0.3">
      <c r="A41" s="11">
        <v>51216</v>
      </c>
      <c r="B41" s="2" t="s">
        <v>162</v>
      </c>
      <c r="C41" s="78">
        <v>44600</v>
      </c>
      <c r="D41" s="67">
        <v>43</v>
      </c>
      <c r="E41" s="2">
        <v>62364.5</v>
      </c>
      <c r="F41" s="2">
        <v>0</v>
      </c>
      <c r="G41" s="2">
        <v>62364.5</v>
      </c>
      <c r="H41" s="2">
        <v>3118.2250000000004</v>
      </c>
      <c r="I41" s="2">
        <v>65482.724999999999</v>
      </c>
      <c r="J41" s="2"/>
      <c r="K41" s="2"/>
      <c r="L41" s="2"/>
      <c r="M41" s="2"/>
      <c r="N41" s="2"/>
      <c r="O41" s="2"/>
      <c r="P41" s="2">
        <v>65482.724999999999</v>
      </c>
      <c r="Q41" s="20"/>
      <c r="R41" s="11"/>
      <c r="S41" s="11"/>
      <c r="T41" s="11"/>
    </row>
    <row r="42" spans="1:21" ht="24.9" customHeight="1" x14ac:dyDescent="0.3">
      <c r="A42" s="11">
        <v>51216</v>
      </c>
      <c r="B42" s="2" t="s">
        <v>162</v>
      </c>
      <c r="C42" s="78">
        <v>44779</v>
      </c>
      <c r="D42" s="67">
        <v>45</v>
      </c>
      <c r="E42" s="2">
        <v>62205</v>
      </c>
      <c r="F42" s="2"/>
      <c r="G42" s="2">
        <v>62205</v>
      </c>
      <c r="H42" s="2">
        <v>3110.25</v>
      </c>
      <c r="I42" s="2">
        <v>65315.25</v>
      </c>
      <c r="J42" s="2"/>
      <c r="K42" s="2"/>
      <c r="L42" s="2"/>
      <c r="M42" s="2"/>
      <c r="N42" s="2"/>
      <c r="O42" s="2"/>
      <c r="P42" s="2">
        <v>65315.25</v>
      </c>
      <c r="Q42" s="20"/>
      <c r="R42" s="11"/>
      <c r="S42" s="11"/>
      <c r="T42" s="11"/>
    </row>
    <row r="43" spans="1:21" s="5" customFormat="1" ht="24.9" customHeight="1" x14ac:dyDescent="0.3">
      <c r="A43" s="12"/>
      <c r="B43" s="7"/>
      <c r="C43" s="79"/>
      <c r="D43" s="6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21">
        <f>A44</f>
        <v>51279</v>
      </c>
      <c r="R43" s="12"/>
      <c r="S43" s="12"/>
      <c r="T43" s="12"/>
      <c r="U43" s="49">
        <f>SUM(P23:P42)-SUM(S23:S42)</f>
        <v>1.2000000001862645</v>
      </c>
    </row>
    <row r="44" spans="1:21" ht="24.9" customHeight="1" x14ac:dyDescent="0.3">
      <c r="A44" s="11">
        <v>51279</v>
      </c>
      <c r="B44" s="2" t="s">
        <v>41</v>
      </c>
      <c r="C44" s="83">
        <v>44735</v>
      </c>
      <c r="D44" s="67">
        <v>16</v>
      </c>
      <c r="E44" s="2">
        <v>361010</v>
      </c>
      <c r="F44" s="2">
        <v>40531.5</v>
      </c>
      <c r="G44" s="2">
        <v>320478.5</v>
      </c>
      <c r="H44" s="2">
        <v>57686</v>
      </c>
      <c r="I44" s="2">
        <v>378164.5</v>
      </c>
      <c r="J44" s="2">
        <v>3204.7849999999999</v>
      </c>
      <c r="K44" s="2">
        <v>16023.925000000001</v>
      </c>
      <c r="L44" s="2"/>
      <c r="M44" s="2"/>
      <c r="N44" s="2">
        <v>57686</v>
      </c>
      <c r="O44" s="2">
        <v>22563</v>
      </c>
      <c r="P44" s="2">
        <v>278687</v>
      </c>
      <c r="Q44" s="20"/>
      <c r="R44" s="2" t="s">
        <v>42</v>
      </c>
      <c r="S44" s="2">
        <v>200000</v>
      </c>
      <c r="T44" s="11" t="s">
        <v>43</v>
      </c>
    </row>
    <row r="45" spans="1:21" ht="24.9" customHeight="1" x14ac:dyDescent="0.3">
      <c r="A45" s="11">
        <v>51279</v>
      </c>
      <c r="B45" s="2" t="s">
        <v>120</v>
      </c>
      <c r="C45" s="83">
        <v>44768</v>
      </c>
      <c r="D45" s="67">
        <v>16</v>
      </c>
      <c r="E45" s="2">
        <v>57686</v>
      </c>
      <c r="F45" s="2">
        <v>0</v>
      </c>
      <c r="G45" s="2">
        <v>57686</v>
      </c>
      <c r="H45" s="2">
        <v>0</v>
      </c>
      <c r="I45" s="2">
        <v>57686</v>
      </c>
      <c r="J45" s="2">
        <v>0</v>
      </c>
      <c r="K45" s="2">
        <v>0</v>
      </c>
      <c r="L45" s="2"/>
      <c r="M45" s="2"/>
      <c r="N45" s="2">
        <v>0</v>
      </c>
      <c r="O45" s="2"/>
      <c r="P45" s="2">
        <v>57686</v>
      </c>
      <c r="Q45" s="20"/>
      <c r="R45" s="2" t="s">
        <v>44</v>
      </c>
      <c r="S45" s="2">
        <v>78687</v>
      </c>
      <c r="T45" s="11" t="s">
        <v>45</v>
      </c>
    </row>
    <row r="46" spans="1:21" ht="24.9" customHeight="1" x14ac:dyDescent="0.3">
      <c r="A46" s="11">
        <v>51279</v>
      </c>
      <c r="B46" s="2"/>
      <c r="C46" s="83"/>
      <c r="D46" s="67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0"/>
      <c r="R46" s="2" t="s">
        <v>46</v>
      </c>
      <c r="S46" s="2">
        <v>57686</v>
      </c>
      <c r="T46" s="11" t="s">
        <v>47</v>
      </c>
    </row>
    <row r="47" spans="1:21" s="5" customFormat="1" ht="24.9" customHeight="1" x14ac:dyDescent="0.3">
      <c r="A47" s="12"/>
      <c r="B47" s="7"/>
      <c r="C47" s="84"/>
      <c r="D47" s="6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21">
        <f>A48</f>
        <v>51280</v>
      </c>
      <c r="R47" s="7"/>
      <c r="S47" s="7"/>
      <c r="T47" s="12"/>
      <c r="U47" s="49">
        <f>SUM(P44:P46)-SUM(S44:S46)</f>
        <v>0</v>
      </c>
    </row>
    <row r="48" spans="1:21" ht="24.9" customHeight="1" x14ac:dyDescent="0.3">
      <c r="A48" s="11">
        <v>51280</v>
      </c>
      <c r="B48" s="2" t="s">
        <v>48</v>
      </c>
      <c r="C48" s="83">
        <v>44735</v>
      </c>
      <c r="D48" s="67">
        <v>17</v>
      </c>
      <c r="E48" s="2">
        <v>343955</v>
      </c>
      <c r="F48" s="2">
        <v>46836.399999999994</v>
      </c>
      <c r="G48" s="2">
        <v>297118.59999999998</v>
      </c>
      <c r="H48" s="2">
        <v>53481</v>
      </c>
      <c r="I48" s="2">
        <v>350599.6</v>
      </c>
      <c r="J48" s="2">
        <v>2971.1859999999997</v>
      </c>
      <c r="K48" s="2">
        <v>14855.93</v>
      </c>
      <c r="L48" s="2"/>
      <c r="M48" s="2"/>
      <c r="N48" s="2">
        <v>53481</v>
      </c>
      <c r="O48" s="2"/>
      <c r="P48" s="2">
        <v>279291</v>
      </c>
      <c r="Q48" s="20"/>
      <c r="R48" s="2" t="s">
        <v>49</v>
      </c>
      <c r="S48" s="2">
        <v>200000</v>
      </c>
      <c r="T48" s="11" t="s">
        <v>52</v>
      </c>
    </row>
    <row r="49" spans="1:21" ht="24.9" customHeight="1" x14ac:dyDescent="0.3">
      <c r="A49" s="11">
        <v>51280</v>
      </c>
      <c r="B49" s="2" t="s">
        <v>120</v>
      </c>
      <c r="C49" s="83">
        <v>44768</v>
      </c>
      <c r="D49" s="67">
        <v>17</v>
      </c>
      <c r="E49" s="2">
        <v>53481</v>
      </c>
      <c r="F49" s="2">
        <v>0</v>
      </c>
      <c r="G49" s="2">
        <v>53481</v>
      </c>
      <c r="H49" s="2">
        <v>0</v>
      </c>
      <c r="I49" s="2">
        <v>53481</v>
      </c>
      <c r="J49" s="2">
        <v>0</v>
      </c>
      <c r="K49" s="2">
        <v>0</v>
      </c>
      <c r="L49" s="2"/>
      <c r="M49" s="2"/>
      <c r="N49" s="2">
        <v>0</v>
      </c>
      <c r="O49" s="2"/>
      <c r="P49" s="2">
        <v>53481</v>
      </c>
      <c r="Q49" s="20"/>
      <c r="R49" s="2" t="s">
        <v>50</v>
      </c>
      <c r="S49" s="2">
        <v>79292</v>
      </c>
      <c r="T49" s="11" t="s">
        <v>53</v>
      </c>
    </row>
    <row r="50" spans="1:21" ht="24.9" customHeight="1" x14ac:dyDescent="0.3">
      <c r="A50" s="11">
        <v>51280</v>
      </c>
      <c r="B50" s="2"/>
      <c r="C50" s="83"/>
      <c r="D50" s="67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0"/>
      <c r="R50" s="2" t="s">
        <v>51</v>
      </c>
      <c r="S50" s="2">
        <v>53481</v>
      </c>
      <c r="T50" s="11" t="s">
        <v>54</v>
      </c>
    </row>
    <row r="51" spans="1:21" s="5" customFormat="1" ht="24.9" customHeight="1" x14ac:dyDescent="0.3">
      <c r="A51" s="12"/>
      <c r="B51" s="7"/>
      <c r="C51" s="84"/>
      <c r="D51" s="6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21">
        <f>A52</f>
        <v>51317</v>
      </c>
      <c r="R51" s="7"/>
      <c r="S51" s="7"/>
      <c r="T51" s="12"/>
      <c r="U51" s="49">
        <f>SUM(P48:P50)-SUM(S48:S50)</f>
        <v>-1</v>
      </c>
    </row>
    <row r="52" spans="1:21" ht="24.9" customHeight="1" x14ac:dyDescent="0.3">
      <c r="A52" s="11">
        <v>51317</v>
      </c>
      <c r="B52" s="13" t="s">
        <v>55</v>
      </c>
      <c r="C52" s="85">
        <v>44718</v>
      </c>
      <c r="D52" s="69">
        <v>2</v>
      </c>
      <c r="E52" s="13">
        <v>362760</v>
      </c>
      <c r="F52" s="13">
        <v>39947.4</v>
      </c>
      <c r="G52" s="13">
        <v>322812.59999999998</v>
      </c>
      <c r="H52" s="13">
        <v>58106</v>
      </c>
      <c r="I52" s="13">
        <v>380918.6</v>
      </c>
      <c r="J52" s="13">
        <v>3228.1259999999997</v>
      </c>
      <c r="K52" s="13">
        <v>16140.63</v>
      </c>
      <c r="L52" s="13"/>
      <c r="M52" s="13"/>
      <c r="N52" s="13">
        <v>58106</v>
      </c>
      <c r="O52" s="13">
        <v>2360</v>
      </c>
      <c r="P52" s="13">
        <v>301084</v>
      </c>
      <c r="Q52" s="20"/>
      <c r="R52" s="13" t="s">
        <v>57</v>
      </c>
      <c r="S52" s="13">
        <v>301085</v>
      </c>
      <c r="T52" s="13" t="s">
        <v>59</v>
      </c>
    </row>
    <row r="53" spans="1:21" ht="24.9" customHeight="1" x14ac:dyDescent="0.3">
      <c r="A53" s="11">
        <v>51317</v>
      </c>
      <c r="B53" s="13" t="s">
        <v>56</v>
      </c>
      <c r="C53" s="85">
        <v>44824</v>
      </c>
      <c r="D53" s="69">
        <v>2</v>
      </c>
      <c r="E53" s="13">
        <v>58106</v>
      </c>
      <c r="F53" s="13">
        <v>0</v>
      </c>
      <c r="G53" s="13">
        <v>58106</v>
      </c>
      <c r="H53" s="13">
        <v>0</v>
      </c>
      <c r="I53" s="13">
        <v>58106</v>
      </c>
      <c r="J53" s="13">
        <v>0</v>
      </c>
      <c r="K53" s="13">
        <v>0</v>
      </c>
      <c r="L53" s="13"/>
      <c r="M53" s="13"/>
      <c r="N53" s="13">
        <v>0</v>
      </c>
      <c r="O53" s="13"/>
      <c r="P53" s="13">
        <v>58106</v>
      </c>
      <c r="Q53" s="20"/>
      <c r="R53" s="13" t="s">
        <v>58</v>
      </c>
      <c r="S53" s="13">
        <v>58106</v>
      </c>
      <c r="T53" s="13" t="s">
        <v>60</v>
      </c>
    </row>
    <row r="54" spans="1:21" s="5" customFormat="1" ht="24.9" customHeight="1" x14ac:dyDescent="0.3">
      <c r="A54" s="12"/>
      <c r="B54" s="14"/>
      <c r="C54" s="86"/>
      <c r="D54" s="70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21">
        <f>A55</f>
        <v>51378</v>
      </c>
      <c r="R54" s="14"/>
      <c r="S54" s="14"/>
      <c r="T54" s="14"/>
      <c r="U54" s="49">
        <f>SUM(P51:P53)-SUM(S51:S53)</f>
        <v>-1</v>
      </c>
    </row>
    <row r="55" spans="1:21" ht="24.9" customHeight="1" x14ac:dyDescent="0.3">
      <c r="A55" s="11">
        <v>51378</v>
      </c>
      <c r="B55" s="2" t="s">
        <v>61</v>
      </c>
      <c r="C55" s="83">
        <v>44768</v>
      </c>
      <c r="D55" s="67">
        <v>40</v>
      </c>
      <c r="E55" s="2">
        <v>349755</v>
      </c>
      <c r="F55" s="2">
        <v>25219.599999999999</v>
      </c>
      <c r="G55" s="2">
        <v>324535</v>
      </c>
      <c r="H55" s="2">
        <v>58416</v>
      </c>
      <c r="I55" s="2">
        <v>382951</v>
      </c>
      <c r="J55" s="2">
        <v>3245.35</v>
      </c>
      <c r="K55" s="2">
        <v>16226.75</v>
      </c>
      <c r="L55" s="2"/>
      <c r="M55" s="2"/>
      <c r="N55" s="2">
        <v>58416</v>
      </c>
      <c r="O55" s="2">
        <v>0</v>
      </c>
      <c r="P55" s="2">
        <v>305063</v>
      </c>
      <c r="Q55" s="20"/>
      <c r="R55" s="2" t="s">
        <v>63</v>
      </c>
      <c r="S55" s="2">
        <v>305064</v>
      </c>
      <c r="T55" s="11" t="s">
        <v>64</v>
      </c>
    </row>
    <row r="56" spans="1:21" ht="24.9" customHeight="1" x14ac:dyDescent="0.3">
      <c r="A56" s="11">
        <v>51378</v>
      </c>
      <c r="B56" s="2" t="s">
        <v>62</v>
      </c>
      <c r="C56" s="83">
        <v>44887</v>
      </c>
      <c r="D56" s="67">
        <v>40</v>
      </c>
      <c r="E56" s="2">
        <v>58416</v>
      </c>
      <c r="F56" s="2">
        <v>0</v>
      </c>
      <c r="G56" s="2">
        <v>58416</v>
      </c>
      <c r="H56" s="2">
        <v>0</v>
      </c>
      <c r="I56" s="2">
        <v>58416</v>
      </c>
      <c r="J56" s="2">
        <v>0</v>
      </c>
      <c r="K56" s="2">
        <v>0</v>
      </c>
      <c r="L56" s="2"/>
      <c r="M56" s="2"/>
      <c r="N56" s="2">
        <v>0</v>
      </c>
      <c r="O56" s="2"/>
      <c r="P56" s="2">
        <v>58416</v>
      </c>
      <c r="Q56" s="20"/>
      <c r="R56" s="2" t="s">
        <v>65</v>
      </c>
      <c r="S56" s="2">
        <v>58416</v>
      </c>
      <c r="T56" s="11" t="s">
        <v>66</v>
      </c>
    </row>
    <row r="57" spans="1:21" s="5" customFormat="1" ht="24.9" customHeight="1" x14ac:dyDescent="0.3">
      <c r="A57" s="12"/>
      <c r="B57" s="7"/>
      <c r="C57" s="84"/>
      <c r="D57" s="6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21">
        <f>A58</f>
        <v>51629</v>
      </c>
      <c r="R57" s="7"/>
      <c r="S57" s="7"/>
      <c r="T57" s="12"/>
      <c r="U57" s="49">
        <f>SUM(P54:P56)-SUM(S54:S56)</f>
        <v>-1</v>
      </c>
    </row>
    <row r="58" spans="1:21" ht="24.9" customHeight="1" x14ac:dyDescent="0.3">
      <c r="A58" s="11">
        <v>51629</v>
      </c>
      <c r="B58" s="2" t="s">
        <v>67</v>
      </c>
      <c r="C58" s="83">
        <v>44810</v>
      </c>
      <c r="D58" s="67">
        <v>48</v>
      </c>
      <c r="E58" s="2">
        <v>363860</v>
      </c>
      <c r="F58" s="2">
        <v>45035</v>
      </c>
      <c r="G58" s="2">
        <v>318825</v>
      </c>
      <c r="H58" s="2">
        <v>57389</v>
      </c>
      <c r="I58" s="2">
        <v>376214</v>
      </c>
      <c r="J58" s="2">
        <v>3188</v>
      </c>
      <c r="K58" s="2">
        <v>15941</v>
      </c>
      <c r="L58" s="2"/>
      <c r="M58" s="2"/>
      <c r="N58" s="2">
        <v>57389</v>
      </c>
      <c r="O58" s="2">
        <v>1009</v>
      </c>
      <c r="P58" s="2">
        <v>298687</v>
      </c>
      <c r="Q58" s="20"/>
      <c r="R58" s="2" t="s">
        <v>69</v>
      </c>
      <c r="S58" s="2">
        <v>298687</v>
      </c>
      <c r="T58" s="35" t="s">
        <v>70</v>
      </c>
    </row>
    <row r="59" spans="1:21" ht="24.9" customHeight="1" x14ac:dyDescent="0.3">
      <c r="A59" s="11">
        <v>51629</v>
      </c>
      <c r="B59" s="2" t="s">
        <v>68</v>
      </c>
      <c r="C59" s="83">
        <v>44865</v>
      </c>
      <c r="D59" s="67">
        <v>48</v>
      </c>
      <c r="E59" s="2">
        <v>57389</v>
      </c>
      <c r="F59" s="2">
        <v>0</v>
      </c>
      <c r="G59" s="2">
        <v>57389</v>
      </c>
      <c r="H59" s="2">
        <v>0</v>
      </c>
      <c r="I59" s="2">
        <v>57389</v>
      </c>
      <c r="J59" s="2">
        <v>0</v>
      </c>
      <c r="K59" s="2">
        <v>0</v>
      </c>
      <c r="L59" s="2"/>
      <c r="M59" s="2"/>
      <c r="N59" s="2">
        <v>0</v>
      </c>
      <c r="O59" s="2">
        <v>0</v>
      </c>
      <c r="P59" s="2">
        <v>57389</v>
      </c>
      <c r="Q59" s="20"/>
      <c r="R59" s="2" t="s">
        <v>71</v>
      </c>
      <c r="S59" s="2">
        <v>57388</v>
      </c>
      <c r="T59" s="11" t="s">
        <v>72</v>
      </c>
    </row>
    <row r="60" spans="1:21" s="5" customFormat="1" ht="24.9" customHeight="1" x14ac:dyDescent="0.3">
      <c r="A60" s="12"/>
      <c r="B60" s="7"/>
      <c r="C60" s="84"/>
      <c r="D60" s="6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21">
        <f>A61</f>
        <v>51660</v>
      </c>
      <c r="R60" s="7"/>
      <c r="S60" s="7"/>
      <c r="T60" s="12"/>
      <c r="U60" s="49">
        <f>SUM(P57:P59)-SUM(S57:S59)</f>
        <v>1</v>
      </c>
    </row>
    <row r="61" spans="1:21" ht="24.9" customHeight="1" x14ac:dyDescent="0.3">
      <c r="A61" s="11">
        <v>51660</v>
      </c>
      <c r="B61" s="22" t="s">
        <v>73</v>
      </c>
      <c r="C61" s="78">
        <v>44775</v>
      </c>
      <c r="D61" s="62">
        <v>44</v>
      </c>
      <c r="E61" s="2">
        <v>360260</v>
      </c>
      <c r="F61" s="2">
        <v>40531.5</v>
      </c>
      <c r="G61" s="2">
        <v>319729</v>
      </c>
      <c r="H61" s="2">
        <v>57551</v>
      </c>
      <c r="I61" s="2">
        <v>377280</v>
      </c>
      <c r="J61" s="2">
        <v>3197</v>
      </c>
      <c r="K61" s="2">
        <v>15986</v>
      </c>
      <c r="L61" s="2"/>
      <c r="M61" s="2"/>
      <c r="N61" s="2">
        <v>57551</v>
      </c>
      <c r="O61" s="2">
        <v>22516</v>
      </c>
      <c r="P61" s="2">
        <v>278030</v>
      </c>
      <c r="Q61" s="20"/>
      <c r="R61" s="2" t="s">
        <v>76</v>
      </c>
      <c r="S61" s="2">
        <v>278030</v>
      </c>
      <c r="T61" s="11" t="s">
        <v>74</v>
      </c>
    </row>
    <row r="62" spans="1:21" ht="24.9" customHeight="1" x14ac:dyDescent="0.3">
      <c r="A62" s="11">
        <v>51660</v>
      </c>
      <c r="B62" s="22" t="s">
        <v>68</v>
      </c>
      <c r="C62" s="78">
        <v>44825</v>
      </c>
      <c r="D62" s="62">
        <v>44</v>
      </c>
      <c r="E62" s="2">
        <v>57551</v>
      </c>
      <c r="F62" s="2">
        <v>0</v>
      </c>
      <c r="G62" s="2">
        <v>57551</v>
      </c>
      <c r="H62" s="2">
        <v>0</v>
      </c>
      <c r="I62" s="2">
        <v>57551</v>
      </c>
      <c r="J62" s="2">
        <v>0</v>
      </c>
      <c r="K62" s="2">
        <v>0</v>
      </c>
      <c r="L62" s="2"/>
      <c r="M62" s="2"/>
      <c r="N62" s="2">
        <v>0</v>
      </c>
      <c r="O62" s="2"/>
      <c r="P62" s="2">
        <v>57551</v>
      </c>
      <c r="Q62" s="20"/>
      <c r="R62" s="2" t="s">
        <v>77</v>
      </c>
      <c r="S62" s="2">
        <v>57551</v>
      </c>
      <c r="T62" s="11" t="s">
        <v>75</v>
      </c>
    </row>
    <row r="63" spans="1:21" s="5" customFormat="1" ht="24.9" customHeight="1" x14ac:dyDescent="0.3">
      <c r="A63" s="12"/>
      <c r="B63" s="24"/>
      <c r="C63" s="79"/>
      <c r="D63" s="63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21">
        <f>A64</f>
        <v>51772</v>
      </c>
      <c r="R63" s="7"/>
      <c r="S63" s="7"/>
      <c r="T63" s="12"/>
      <c r="U63" s="49">
        <f>SUM(P60:P62)-SUM(S60:S62)</f>
        <v>0</v>
      </c>
    </row>
    <row r="64" spans="1:21" ht="24.9" customHeight="1" x14ac:dyDescent="0.3">
      <c r="A64" s="11">
        <v>51772</v>
      </c>
      <c r="B64" s="22" t="s">
        <v>78</v>
      </c>
      <c r="C64" s="78">
        <v>44819</v>
      </c>
      <c r="D64" s="62">
        <v>50</v>
      </c>
      <c r="E64" s="2">
        <v>254535</v>
      </c>
      <c r="F64" s="2">
        <v>157057</v>
      </c>
      <c r="G64" s="2">
        <v>97478</v>
      </c>
      <c r="H64" s="2">
        <v>17546</v>
      </c>
      <c r="I64" s="2">
        <v>115024</v>
      </c>
      <c r="J64" s="2">
        <v>975</v>
      </c>
      <c r="K64" s="2">
        <v>4874</v>
      </c>
      <c r="L64" s="2"/>
      <c r="M64" s="2"/>
      <c r="N64" s="2">
        <v>17546</v>
      </c>
      <c r="O64" s="2"/>
      <c r="P64" s="2">
        <v>91629</v>
      </c>
      <c r="Q64" s="20"/>
      <c r="R64" s="2" t="s">
        <v>79</v>
      </c>
      <c r="S64" s="2">
        <v>91629</v>
      </c>
      <c r="T64" s="11" t="s">
        <v>80</v>
      </c>
    </row>
    <row r="65" spans="1:21" ht="24.9" customHeight="1" x14ac:dyDescent="0.3">
      <c r="A65" s="11">
        <v>51772</v>
      </c>
      <c r="B65" s="22" t="s">
        <v>68</v>
      </c>
      <c r="C65" s="78">
        <v>44865</v>
      </c>
      <c r="D65" s="62">
        <v>50</v>
      </c>
      <c r="E65" s="2">
        <v>17546</v>
      </c>
      <c r="F65" s="2">
        <v>0</v>
      </c>
      <c r="G65" s="2">
        <v>17546</v>
      </c>
      <c r="H65" s="2">
        <v>0</v>
      </c>
      <c r="I65" s="2">
        <v>17546</v>
      </c>
      <c r="J65" s="2">
        <v>0</v>
      </c>
      <c r="K65" s="2">
        <v>0</v>
      </c>
      <c r="L65" s="2"/>
      <c r="M65" s="2"/>
      <c r="N65" s="2">
        <v>0</v>
      </c>
      <c r="O65" s="2"/>
      <c r="P65" s="2">
        <v>17546</v>
      </c>
      <c r="Q65" s="20"/>
      <c r="R65" s="2" t="s">
        <v>81</v>
      </c>
      <c r="S65" s="2">
        <v>17546</v>
      </c>
      <c r="T65" s="11" t="s">
        <v>82</v>
      </c>
    </row>
    <row r="66" spans="1:21" s="5" customFormat="1" ht="24.9" customHeight="1" x14ac:dyDescent="0.3">
      <c r="A66" s="12"/>
      <c r="B66" s="24"/>
      <c r="C66" s="79"/>
      <c r="D66" s="63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21">
        <v>51773</v>
      </c>
      <c r="R66" s="7"/>
      <c r="S66" s="7"/>
      <c r="T66" s="12"/>
      <c r="U66" s="49">
        <f>SUM(P63:P65)-SUM(S63:S65)</f>
        <v>0</v>
      </c>
    </row>
    <row r="67" spans="1:21" ht="24.9" customHeight="1" x14ac:dyDescent="0.3">
      <c r="A67" s="11">
        <v>51773</v>
      </c>
      <c r="B67" s="2" t="s">
        <v>83</v>
      </c>
      <c r="C67" s="83">
        <v>44791</v>
      </c>
      <c r="D67" s="67">
        <v>46</v>
      </c>
      <c r="E67" s="2">
        <v>254280</v>
      </c>
      <c r="F67" s="2">
        <v>0</v>
      </c>
      <c r="G67" s="2">
        <v>254280</v>
      </c>
      <c r="H67" s="2">
        <v>45770.400000000001</v>
      </c>
      <c r="I67" s="2">
        <v>300050.40000000002</v>
      </c>
      <c r="J67" s="2">
        <v>2542.8000000000002</v>
      </c>
      <c r="K67" s="2">
        <v>12714</v>
      </c>
      <c r="L67" s="2"/>
      <c r="M67" s="2"/>
      <c r="N67" s="2">
        <v>45770.400000000001</v>
      </c>
      <c r="O67" s="2"/>
      <c r="P67" s="2">
        <v>239023.2</v>
      </c>
      <c r="Q67" s="20"/>
      <c r="R67" s="2" t="s">
        <v>84</v>
      </c>
      <c r="S67" s="2">
        <v>239023.2</v>
      </c>
      <c r="T67" s="11" t="s">
        <v>85</v>
      </c>
    </row>
    <row r="68" spans="1:21" ht="24.9" customHeight="1" x14ac:dyDescent="0.3">
      <c r="A68" s="11">
        <v>51773</v>
      </c>
      <c r="B68" s="2" t="s">
        <v>68</v>
      </c>
      <c r="C68" s="83">
        <v>44825</v>
      </c>
      <c r="D68" s="67">
        <v>46</v>
      </c>
      <c r="E68" s="2">
        <v>45770.400000000001</v>
      </c>
      <c r="F68" s="2">
        <v>0</v>
      </c>
      <c r="G68" s="2">
        <v>45770.400000000001</v>
      </c>
      <c r="H68" s="2">
        <v>0</v>
      </c>
      <c r="I68" s="2">
        <v>45770.400000000001</v>
      </c>
      <c r="J68" s="2">
        <v>0</v>
      </c>
      <c r="K68" s="2">
        <v>0</v>
      </c>
      <c r="L68" s="2"/>
      <c r="M68" s="2"/>
      <c r="N68" s="2">
        <v>0</v>
      </c>
      <c r="O68" s="2"/>
      <c r="P68" s="2">
        <v>45770</v>
      </c>
      <c r="Q68" s="20"/>
      <c r="R68" s="2" t="s">
        <v>86</v>
      </c>
      <c r="S68" s="2">
        <v>45770</v>
      </c>
      <c r="T68" s="11" t="s">
        <v>87</v>
      </c>
    </row>
    <row r="69" spans="1:21" s="5" customFormat="1" ht="24.9" customHeight="1" x14ac:dyDescent="0.3">
      <c r="A69" s="12"/>
      <c r="B69" s="7"/>
      <c r="C69" s="84"/>
      <c r="D69" s="6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21">
        <f>A70</f>
        <v>51983</v>
      </c>
      <c r="R69" s="7"/>
      <c r="S69" s="7"/>
      <c r="T69" s="12"/>
      <c r="U69" s="49">
        <f>SUM(P66:P68)-SUM(S66:S68)</f>
        <v>0</v>
      </c>
    </row>
    <row r="70" spans="1:21" ht="24.9" customHeight="1" x14ac:dyDescent="0.3">
      <c r="A70" s="11">
        <v>51983</v>
      </c>
      <c r="B70" s="2" t="s">
        <v>163</v>
      </c>
      <c r="C70" s="83">
        <v>44792</v>
      </c>
      <c r="D70" s="67">
        <v>54</v>
      </c>
      <c r="E70" s="2">
        <v>43900</v>
      </c>
      <c r="F70" s="2">
        <v>0</v>
      </c>
      <c r="G70" s="2">
        <v>43900</v>
      </c>
      <c r="H70" s="2">
        <v>7902</v>
      </c>
      <c r="I70" s="2">
        <v>51802</v>
      </c>
      <c r="J70" s="2">
        <v>439</v>
      </c>
      <c r="K70" s="2">
        <v>2195</v>
      </c>
      <c r="L70" s="2"/>
      <c r="M70" s="2"/>
      <c r="N70" s="2">
        <v>7902</v>
      </c>
      <c r="O70" s="2"/>
      <c r="P70" s="2">
        <v>41266</v>
      </c>
      <c r="Q70" s="20"/>
      <c r="R70" s="2" t="s">
        <v>89</v>
      </c>
      <c r="S70" s="2">
        <v>198000</v>
      </c>
      <c r="T70" s="11" t="s">
        <v>90</v>
      </c>
    </row>
    <row r="71" spans="1:21" ht="24.9" customHeight="1" x14ac:dyDescent="0.3">
      <c r="A71" s="11">
        <v>51983</v>
      </c>
      <c r="B71" s="2" t="s">
        <v>164</v>
      </c>
      <c r="C71" s="83">
        <v>44792</v>
      </c>
      <c r="D71" s="67">
        <v>55</v>
      </c>
      <c r="E71" s="2">
        <v>43900</v>
      </c>
      <c r="F71" s="2">
        <v>0</v>
      </c>
      <c r="G71" s="2">
        <v>43900</v>
      </c>
      <c r="H71" s="2">
        <v>7902</v>
      </c>
      <c r="I71" s="2">
        <v>51802</v>
      </c>
      <c r="J71" s="2">
        <v>439</v>
      </c>
      <c r="K71" s="2">
        <v>2195</v>
      </c>
      <c r="L71" s="2"/>
      <c r="M71" s="2"/>
      <c r="N71" s="2">
        <v>7902</v>
      </c>
      <c r="O71" s="2"/>
      <c r="P71" s="2">
        <v>41266</v>
      </c>
      <c r="Q71" s="20"/>
      <c r="R71" s="2" t="s">
        <v>91</v>
      </c>
      <c r="S71" s="2">
        <v>214660</v>
      </c>
      <c r="T71" s="11" t="s">
        <v>92</v>
      </c>
    </row>
    <row r="72" spans="1:21" ht="24.9" customHeight="1" x14ac:dyDescent="0.3">
      <c r="A72" s="11">
        <v>51983</v>
      </c>
      <c r="B72" s="2" t="s">
        <v>165</v>
      </c>
      <c r="C72" s="83">
        <v>44792</v>
      </c>
      <c r="D72" s="67">
        <v>56</v>
      </c>
      <c r="E72" s="2">
        <v>43900</v>
      </c>
      <c r="F72" s="2">
        <v>0</v>
      </c>
      <c r="G72" s="2">
        <v>43900</v>
      </c>
      <c r="H72" s="2">
        <v>7902</v>
      </c>
      <c r="I72" s="2">
        <v>51802</v>
      </c>
      <c r="J72" s="2">
        <v>439</v>
      </c>
      <c r="K72" s="2">
        <v>2195</v>
      </c>
      <c r="L72" s="2"/>
      <c r="M72" s="2"/>
      <c r="N72" s="2">
        <v>7902</v>
      </c>
      <c r="O72" s="2"/>
      <c r="P72" s="2">
        <v>41266</v>
      </c>
      <c r="Q72" s="20"/>
      <c r="R72" s="2" t="s">
        <v>93</v>
      </c>
      <c r="S72" s="2">
        <v>82532</v>
      </c>
      <c r="T72" s="11" t="s">
        <v>94</v>
      </c>
    </row>
    <row r="73" spans="1:21" ht="24.9" customHeight="1" x14ac:dyDescent="0.3">
      <c r="A73" s="11">
        <v>51983</v>
      </c>
      <c r="B73" s="2" t="s">
        <v>166</v>
      </c>
      <c r="C73" s="83">
        <v>44792</v>
      </c>
      <c r="D73" s="67">
        <v>57</v>
      </c>
      <c r="E73" s="2">
        <v>43900</v>
      </c>
      <c r="F73" s="2">
        <v>0</v>
      </c>
      <c r="G73" s="2">
        <v>43900</v>
      </c>
      <c r="H73" s="2">
        <v>7902</v>
      </c>
      <c r="I73" s="2">
        <v>51802</v>
      </c>
      <c r="J73" s="2">
        <v>439</v>
      </c>
      <c r="K73" s="2">
        <v>2195</v>
      </c>
      <c r="L73" s="2"/>
      <c r="M73" s="2"/>
      <c r="N73" s="2">
        <v>7902</v>
      </c>
      <c r="O73" s="2"/>
      <c r="P73" s="2">
        <v>41266</v>
      </c>
      <c r="Q73" s="20"/>
      <c r="R73" s="2" t="s">
        <v>93</v>
      </c>
      <c r="S73" s="2">
        <v>82532</v>
      </c>
      <c r="T73" s="11" t="s">
        <v>95</v>
      </c>
    </row>
    <row r="74" spans="1:21" ht="24.9" customHeight="1" x14ac:dyDescent="0.3">
      <c r="A74" s="11">
        <v>51983</v>
      </c>
      <c r="B74" s="2" t="s">
        <v>167</v>
      </c>
      <c r="C74" s="83">
        <v>44792</v>
      </c>
      <c r="D74" s="67">
        <v>58</v>
      </c>
      <c r="E74" s="2">
        <v>43900</v>
      </c>
      <c r="F74" s="2">
        <v>0</v>
      </c>
      <c r="G74" s="2">
        <v>43900</v>
      </c>
      <c r="H74" s="2">
        <v>7902</v>
      </c>
      <c r="I74" s="2">
        <v>51802</v>
      </c>
      <c r="J74" s="2">
        <v>439</v>
      </c>
      <c r="K74" s="2">
        <v>2195</v>
      </c>
      <c r="L74" s="2"/>
      <c r="M74" s="2"/>
      <c r="N74" s="2">
        <v>7902</v>
      </c>
      <c r="O74" s="2"/>
      <c r="P74" s="2">
        <v>41266</v>
      </c>
      <c r="Q74" s="20"/>
      <c r="R74" s="2" t="s">
        <v>96</v>
      </c>
      <c r="S74" s="2">
        <v>110628</v>
      </c>
      <c r="T74" s="11" t="s">
        <v>97</v>
      </c>
    </row>
    <row r="75" spans="1:21" ht="24.9" customHeight="1" x14ac:dyDescent="0.3">
      <c r="A75" s="11">
        <v>51983</v>
      </c>
      <c r="B75" s="2" t="s">
        <v>168</v>
      </c>
      <c r="C75" s="83">
        <v>44792</v>
      </c>
      <c r="D75" s="67">
        <v>59</v>
      </c>
      <c r="E75" s="2">
        <v>43900</v>
      </c>
      <c r="F75" s="2">
        <v>0</v>
      </c>
      <c r="G75" s="2">
        <v>43900</v>
      </c>
      <c r="H75" s="2">
        <v>7902</v>
      </c>
      <c r="I75" s="2">
        <v>51802</v>
      </c>
      <c r="J75" s="2">
        <v>439</v>
      </c>
      <c r="K75" s="2">
        <v>2195</v>
      </c>
      <c r="L75" s="2"/>
      <c r="M75" s="2"/>
      <c r="N75" s="2">
        <v>7902</v>
      </c>
      <c r="O75" s="2"/>
      <c r="P75" s="2">
        <v>41266</v>
      </c>
      <c r="Q75" s="20"/>
      <c r="R75" s="11"/>
      <c r="S75" s="11"/>
      <c r="T75" s="11"/>
    </row>
    <row r="76" spans="1:21" ht="24.9" customHeight="1" x14ac:dyDescent="0.3">
      <c r="A76" s="11">
        <v>51983</v>
      </c>
      <c r="B76" s="2" t="s">
        <v>169</v>
      </c>
      <c r="C76" s="83">
        <v>44813</v>
      </c>
      <c r="D76" s="67">
        <v>62</v>
      </c>
      <c r="E76" s="2">
        <v>43900</v>
      </c>
      <c r="F76" s="2">
        <v>0</v>
      </c>
      <c r="G76" s="2">
        <v>43900</v>
      </c>
      <c r="H76" s="2">
        <v>7902</v>
      </c>
      <c r="I76" s="2">
        <v>51802</v>
      </c>
      <c r="J76" s="2">
        <v>439</v>
      </c>
      <c r="K76" s="2">
        <v>2195</v>
      </c>
      <c r="L76" s="2"/>
      <c r="M76" s="2"/>
      <c r="N76" s="2">
        <v>7902</v>
      </c>
      <c r="O76" s="2"/>
      <c r="P76" s="2">
        <v>41266</v>
      </c>
      <c r="Q76" s="20"/>
      <c r="R76" s="11"/>
      <c r="S76" s="11"/>
      <c r="T76" s="11"/>
    </row>
    <row r="77" spans="1:21" ht="24.9" customHeight="1" x14ac:dyDescent="0.3">
      <c r="A77" s="11">
        <v>51983</v>
      </c>
      <c r="B77" s="2" t="s">
        <v>170</v>
      </c>
      <c r="C77" s="83">
        <v>44813</v>
      </c>
      <c r="D77" s="67">
        <v>61</v>
      </c>
      <c r="E77" s="2">
        <v>43900</v>
      </c>
      <c r="F77" s="2">
        <v>0</v>
      </c>
      <c r="G77" s="2">
        <v>43900</v>
      </c>
      <c r="H77" s="2">
        <v>7902</v>
      </c>
      <c r="I77" s="2">
        <v>51802</v>
      </c>
      <c r="J77" s="2">
        <v>439</v>
      </c>
      <c r="K77" s="2">
        <v>2195</v>
      </c>
      <c r="L77" s="2"/>
      <c r="M77" s="2"/>
      <c r="N77" s="2">
        <v>7902</v>
      </c>
      <c r="O77" s="2"/>
      <c r="P77" s="2">
        <v>41266</v>
      </c>
      <c r="Q77" s="20"/>
      <c r="R77" s="11"/>
      <c r="S77" s="11"/>
      <c r="T77" s="11"/>
    </row>
    <row r="78" spans="1:21" ht="24.9" customHeight="1" x14ac:dyDescent="0.3">
      <c r="A78" s="11">
        <v>51983</v>
      </c>
      <c r="B78" s="2" t="s">
        <v>171</v>
      </c>
      <c r="C78" s="83">
        <v>44818</v>
      </c>
      <c r="D78" s="67">
        <v>65</v>
      </c>
      <c r="E78" s="2">
        <v>43900</v>
      </c>
      <c r="F78" s="2">
        <v>0</v>
      </c>
      <c r="G78" s="2">
        <v>43900</v>
      </c>
      <c r="H78" s="2">
        <v>7902</v>
      </c>
      <c r="I78" s="2">
        <v>51802</v>
      </c>
      <c r="J78" s="2">
        <v>439</v>
      </c>
      <c r="K78" s="2">
        <v>2195</v>
      </c>
      <c r="L78" s="2"/>
      <c r="M78" s="2"/>
      <c r="N78" s="2">
        <v>7902</v>
      </c>
      <c r="O78" s="2"/>
      <c r="P78" s="2">
        <v>41266</v>
      </c>
      <c r="Q78" s="20"/>
      <c r="R78" s="11"/>
      <c r="S78" s="11"/>
      <c r="T78" s="11"/>
    </row>
    <row r="79" spans="1:21" ht="24.9" customHeight="1" x14ac:dyDescent="0.3">
      <c r="A79" s="11">
        <v>51983</v>
      </c>
      <c r="B79" s="2" t="s">
        <v>172</v>
      </c>
      <c r="C79" s="83">
        <v>44818</v>
      </c>
      <c r="D79" s="67">
        <v>64</v>
      </c>
      <c r="E79" s="2">
        <v>43900</v>
      </c>
      <c r="F79" s="2">
        <v>0</v>
      </c>
      <c r="G79" s="2">
        <v>43900</v>
      </c>
      <c r="H79" s="2">
        <v>7902</v>
      </c>
      <c r="I79" s="2">
        <v>51802</v>
      </c>
      <c r="J79" s="2">
        <v>439</v>
      </c>
      <c r="K79" s="2">
        <v>2195</v>
      </c>
      <c r="L79" s="2"/>
      <c r="M79" s="2"/>
      <c r="N79" s="2">
        <v>7902</v>
      </c>
      <c r="O79" s="2"/>
      <c r="P79" s="2">
        <v>41266</v>
      </c>
      <c r="Q79" s="20"/>
      <c r="R79" s="2"/>
      <c r="S79" s="2"/>
      <c r="T79" s="11"/>
    </row>
    <row r="80" spans="1:21" ht="24.9" customHeight="1" x14ac:dyDescent="0.3">
      <c r="A80" s="11">
        <v>51983</v>
      </c>
      <c r="B80" s="2" t="s">
        <v>173</v>
      </c>
      <c r="C80" s="83">
        <v>44825</v>
      </c>
      <c r="D80" s="67">
        <v>73</v>
      </c>
      <c r="E80" s="2">
        <v>43900</v>
      </c>
      <c r="F80" s="2">
        <v>0</v>
      </c>
      <c r="G80" s="2">
        <v>43900</v>
      </c>
      <c r="H80" s="2">
        <v>7902</v>
      </c>
      <c r="I80" s="2">
        <v>51802</v>
      </c>
      <c r="J80" s="2">
        <v>439</v>
      </c>
      <c r="K80" s="2">
        <v>2195</v>
      </c>
      <c r="L80" s="2"/>
      <c r="M80" s="2"/>
      <c r="N80" s="2">
        <v>7902</v>
      </c>
      <c r="O80" s="2"/>
      <c r="P80" s="2">
        <v>41266</v>
      </c>
      <c r="Q80" s="20"/>
      <c r="R80" s="2"/>
      <c r="S80" s="2"/>
      <c r="T80" s="11"/>
    </row>
    <row r="81" spans="1:21" ht="24.9" customHeight="1" x14ac:dyDescent="0.3">
      <c r="A81" s="11">
        <v>51983</v>
      </c>
      <c r="B81" s="2" t="s">
        <v>174</v>
      </c>
      <c r="C81" s="83">
        <v>44825</v>
      </c>
      <c r="D81" s="67">
        <v>72</v>
      </c>
      <c r="E81" s="2">
        <v>43900</v>
      </c>
      <c r="F81" s="2">
        <v>0</v>
      </c>
      <c r="G81" s="2">
        <v>43900</v>
      </c>
      <c r="H81" s="2">
        <v>7902</v>
      </c>
      <c r="I81" s="2">
        <v>51802</v>
      </c>
      <c r="J81" s="2">
        <v>439</v>
      </c>
      <c r="K81" s="2">
        <v>2195</v>
      </c>
      <c r="L81" s="2"/>
      <c r="M81" s="2"/>
      <c r="N81" s="2">
        <v>7902</v>
      </c>
      <c r="O81" s="2"/>
      <c r="P81" s="2">
        <v>41266</v>
      </c>
      <c r="Q81" s="20"/>
      <c r="R81" s="2"/>
      <c r="S81" s="2"/>
      <c r="T81" s="11"/>
    </row>
    <row r="82" spans="1:21" ht="24.9" customHeight="1" x14ac:dyDescent="0.3">
      <c r="A82" s="11">
        <v>51983</v>
      </c>
      <c r="B82" s="2" t="s">
        <v>175</v>
      </c>
      <c r="C82" s="83">
        <v>44852</v>
      </c>
      <c r="D82" s="67">
        <v>82</v>
      </c>
      <c r="E82" s="2">
        <v>43900</v>
      </c>
      <c r="F82" s="2">
        <v>0</v>
      </c>
      <c r="G82" s="2">
        <v>43900</v>
      </c>
      <c r="H82" s="2">
        <v>7902</v>
      </c>
      <c r="I82" s="2">
        <v>51802</v>
      </c>
      <c r="J82" s="2">
        <v>439</v>
      </c>
      <c r="K82" s="2">
        <v>2195</v>
      </c>
      <c r="L82" s="2"/>
      <c r="M82" s="2"/>
      <c r="N82" s="2">
        <v>7902</v>
      </c>
      <c r="O82" s="2"/>
      <c r="P82" s="2">
        <v>41266</v>
      </c>
      <c r="Q82" s="20"/>
      <c r="R82" s="2"/>
      <c r="S82" s="2"/>
      <c r="T82" s="11"/>
    </row>
    <row r="83" spans="1:21" ht="24.9" customHeight="1" x14ac:dyDescent="0.3">
      <c r="A83" s="11">
        <v>51983</v>
      </c>
      <c r="B83" s="2" t="s">
        <v>175</v>
      </c>
      <c r="C83" s="83">
        <v>44852</v>
      </c>
      <c r="D83" s="67">
        <v>84</v>
      </c>
      <c r="E83" s="2">
        <v>43900</v>
      </c>
      <c r="F83" s="2">
        <v>0</v>
      </c>
      <c r="G83" s="2">
        <v>43900</v>
      </c>
      <c r="H83" s="2">
        <v>7902</v>
      </c>
      <c r="I83" s="2">
        <v>51802</v>
      </c>
      <c r="J83" s="2">
        <v>439</v>
      </c>
      <c r="K83" s="2">
        <v>2195</v>
      </c>
      <c r="L83" s="2"/>
      <c r="M83" s="2"/>
      <c r="N83" s="2">
        <v>7902</v>
      </c>
      <c r="O83" s="2"/>
      <c r="P83" s="2">
        <v>41266</v>
      </c>
      <c r="Q83" s="20"/>
      <c r="R83" s="2"/>
      <c r="S83" s="2"/>
      <c r="T83" s="11"/>
    </row>
    <row r="84" spans="1:21" ht="24.9" customHeight="1" x14ac:dyDescent="0.3">
      <c r="A84" s="11">
        <v>51983</v>
      </c>
      <c r="B84" s="2" t="s">
        <v>68</v>
      </c>
      <c r="C84" s="83">
        <v>44885</v>
      </c>
      <c r="D84" s="67" t="s">
        <v>88</v>
      </c>
      <c r="E84" s="2">
        <v>110628</v>
      </c>
      <c r="F84" s="2">
        <v>0</v>
      </c>
      <c r="G84" s="2">
        <v>110628</v>
      </c>
      <c r="H84" s="2">
        <v>0</v>
      </c>
      <c r="I84" s="2">
        <v>110628</v>
      </c>
      <c r="J84" s="2">
        <v>0</v>
      </c>
      <c r="K84" s="2">
        <v>0</v>
      </c>
      <c r="L84" s="2"/>
      <c r="M84" s="2"/>
      <c r="N84" s="2">
        <v>0</v>
      </c>
      <c r="O84" s="2"/>
      <c r="P84" s="2">
        <v>110628</v>
      </c>
      <c r="Q84" s="20"/>
      <c r="R84" s="2"/>
      <c r="S84" s="2"/>
      <c r="T84" s="11"/>
    </row>
    <row r="85" spans="1:21" s="5" customFormat="1" ht="24.9" customHeight="1" x14ac:dyDescent="0.3">
      <c r="A85" s="12"/>
      <c r="B85" s="7"/>
      <c r="C85" s="84"/>
      <c r="D85" s="6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21">
        <f>A86</f>
        <v>51996</v>
      </c>
      <c r="R85" s="7"/>
      <c r="S85" s="7"/>
      <c r="T85" s="12"/>
      <c r="U85" s="49">
        <f>SUM(P70:P84)-SUM(S70:S84)</f>
        <v>0</v>
      </c>
    </row>
    <row r="86" spans="1:21" ht="24.9" customHeight="1" x14ac:dyDescent="0.3">
      <c r="A86" s="11">
        <v>51996</v>
      </c>
      <c r="B86" s="2" t="s">
        <v>98</v>
      </c>
      <c r="C86" s="83">
        <v>44819</v>
      </c>
      <c r="D86" s="67">
        <v>49</v>
      </c>
      <c r="E86" s="2">
        <v>256852.5</v>
      </c>
      <c r="F86" s="2">
        <v>24319</v>
      </c>
      <c r="G86" s="2">
        <v>232533.5</v>
      </c>
      <c r="H86" s="2">
        <v>41856</v>
      </c>
      <c r="I86" s="2">
        <v>274389.5</v>
      </c>
      <c r="J86" s="2">
        <v>2325</v>
      </c>
      <c r="K86" s="2">
        <v>11627</v>
      </c>
      <c r="L86" s="2"/>
      <c r="M86" s="2"/>
      <c r="N86" s="2">
        <v>41856</v>
      </c>
      <c r="O86" s="2">
        <v>381</v>
      </c>
      <c r="P86" s="2">
        <v>218201</v>
      </c>
      <c r="Q86" s="20"/>
      <c r="R86" s="2" t="s">
        <v>99</v>
      </c>
      <c r="S86" s="2">
        <v>218201</v>
      </c>
      <c r="T86" s="36" t="s">
        <v>100</v>
      </c>
    </row>
    <row r="87" spans="1:21" ht="24.9" customHeight="1" x14ac:dyDescent="0.3">
      <c r="A87" s="11">
        <v>51996</v>
      </c>
      <c r="B87" s="2" t="s">
        <v>68</v>
      </c>
      <c r="C87" s="83">
        <v>44865</v>
      </c>
      <c r="D87" s="67">
        <v>49</v>
      </c>
      <c r="E87" s="2">
        <v>41856</v>
      </c>
      <c r="F87" s="2">
        <v>0</v>
      </c>
      <c r="G87" s="2">
        <v>41856</v>
      </c>
      <c r="H87" s="2">
        <v>0</v>
      </c>
      <c r="I87" s="2">
        <v>41856</v>
      </c>
      <c r="J87" s="2">
        <v>0</v>
      </c>
      <c r="K87" s="2">
        <v>0</v>
      </c>
      <c r="L87" s="2"/>
      <c r="M87" s="2"/>
      <c r="N87" s="2">
        <v>0</v>
      </c>
      <c r="O87" s="2">
        <v>0</v>
      </c>
      <c r="P87" s="2">
        <v>41856</v>
      </c>
      <c r="Q87" s="20"/>
      <c r="R87" s="2" t="s">
        <v>101</v>
      </c>
      <c r="S87" s="2">
        <v>41856</v>
      </c>
      <c r="T87" s="36" t="s">
        <v>102</v>
      </c>
    </row>
    <row r="88" spans="1:21" s="5" customFormat="1" ht="24.9" customHeight="1" x14ac:dyDescent="0.3">
      <c r="A88" s="12"/>
      <c r="B88" s="7"/>
      <c r="C88" s="84"/>
      <c r="D88" s="6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21">
        <f>A89</f>
        <v>52393</v>
      </c>
      <c r="R88" s="7"/>
      <c r="S88" s="7"/>
      <c r="T88" s="12"/>
      <c r="U88" s="49">
        <f>SUM(P85:P87)-SUM(S85:S87)</f>
        <v>0</v>
      </c>
    </row>
    <row r="89" spans="1:21" ht="24.9" customHeight="1" x14ac:dyDescent="0.3">
      <c r="A89" s="11">
        <v>52393</v>
      </c>
      <c r="B89" s="22" t="s">
        <v>103</v>
      </c>
      <c r="C89" s="78">
        <v>44882</v>
      </c>
      <c r="D89" s="62">
        <v>62</v>
      </c>
      <c r="E89" s="2">
        <v>894392.6</v>
      </c>
      <c r="F89" s="2">
        <v>0</v>
      </c>
      <c r="G89" s="2">
        <v>894392.6</v>
      </c>
      <c r="H89" s="2">
        <v>160991</v>
      </c>
      <c r="I89" s="2">
        <v>1055384</v>
      </c>
      <c r="J89" s="2">
        <v>8944</v>
      </c>
      <c r="K89" s="2">
        <v>44720</v>
      </c>
      <c r="L89" s="2">
        <v>89439</v>
      </c>
      <c r="M89" s="2">
        <v>89439</v>
      </c>
      <c r="N89" s="2">
        <v>160991</v>
      </c>
      <c r="O89" s="2">
        <v>198909</v>
      </c>
      <c r="P89" s="2">
        <v>462942</v>
      </c>
      <c r="Q89" s="20"/>
      <c r="R89" s="2" t="s">
        <v>107</v>
      </c>
      <c r="S89" s="2">
        <v>247500</v>
      </c>
      <c r="T89" s="36" t="s">
        <v>108</v>
      </c>
    </row>
    <row r="90" spans="1:21" ht="24.9" customHeight="1" x14ac:dyDescent="0.3">
      <c r="A90" s="11">
        <v>52393</v>
      </c>
      <c r="B90" s="22" t="s">
        <v>104</v>
      </c>
      <c r="C90" s="78">
        <v>44937</v>
      </c>
      <c r="D90" s="62">
        <v>62</v>
      </c>
      <c r="E90" s="2">
        <v>160991</v>
      </c>
      <c r="F90" s="2">
        <v>0</v>
      </c>
      <c r="G90" s="2">
        <v>160991</v>
      </c>
      <c r="H90" s="2">
        <v>0</v>
      </c>
      <c r="I90" s="2">
        <v>0</v>
      </c>
      <c r="J90" s="2">
        <v>0</v>
      </c>
      <c r="K90" s="2">
        <v>0</v>
      </c>
      <c r="L90" s="2"/>
      <c r="M90" s="2"/>
      <c r="N90" s="2">
        <v>0</v>
      </c>
      <c r="O90" s="2"/>
      <c r="P90" s="2">
        <v>160991</v>
      </c>
      <c r="Q90" s="20"/>
      <c r="R90" s="2" t="s">
        <v>109</v>
      </c>
      <c r="S90" s="2">
        <v>215441</v>
      </c>
      <c r="T90" s="36" t="s">
        <v>110</v>
      </c>
    </row>
    <row r="91" spans="1:21" ht="24.9" customHeight="1" x14ac:dyDescent="0.3">
      <c r="A91" s="11">
        <v>52393</v>
      </c>
      <c r="B91" s="22"/>
      <c r="C91" s="78">
        <v>45121</v>
      </c>
      <c r="D91" s="62">
        <v>7</v>
      </c>
      <c r="E91" s="2">
        <v>81101.5</v>
      </c>
      <c r="F91" s="2"/>
      <c r="G91" s="2">
        <f>E91-F91</f>
        <v>81101.5</v>
      </c>
      <c r="H91" s="2">
        <f>G91*18%</f>
        <v>14598.269999999999</v>
      </c>
      <c r="I91" s="2">
        <f>G91+H91</f>
        <v>95699.77</v>
      </c>
      <c r="J91" s="2">
        <f>G91*1%</f>
        <v>811.01499999999999</v>
      </c>
      <c r="K91" s="2">
        <f>G91*5%</f>
        <v>4055.0750000000003</v>
      </c>
      <c r="L91" s="2">
        <f>G91*10%</f>
        <v>8110.1500000000005</v>
      </c>
      <c r="M91" s="2">
        <f>G91*10%</f>
        <v>8110.1500000000005</v>
      </c>
      <c r="N91" s="2">
        <f>H91</f>
        <v>14598.269999999999</v>
      </c>
      <c r="O91" s="2">
        <v>5147.5</v>
      </c>
      <c r="P91" s="2">
        <f>I91-SUM(J91:O91)</f>
        <v>54867.61</v>
      </c>
      <c r="Q91" s="20"/>
      <c r="R91" s="2" t="s">
        <v>111</v>
      </c>
      <c r="S91" s="2">
        <v>160991</v>
      </c>
      <c r="T91" s="36" t="s">
        <v>112</v>
      </c>
    </row>
    <row r="92" spans="1:21" ht="24.9" customHeight="1" x14ac:dyDescent="0.3">
      <c r="A92" s="11">
        <v>52393</v>
      </c>
      <c r="B92" s="22"/>
      <c r="C92" s="78">
        <v>45121</v>
      </c>
      <c r="D92" s="62">
        <v>8</v>
      </c>
      <c r="E92" s="2">
        <v>39400</v>
      </c>
      <c r="F92" s="2"/>
      <c r="G92" s="2">
        <f>E92-F92</f>
        <v>39400</v>
      </c>
      <c r="H92" s="2">
        <f>G92*18%</f>
        <v>7092</v>
      </c>
      <c r="I92" s="2">
        <f>G92+H92</f>
        <v>46492</v>
      </c>
      <c r="J92" s="2">
        <f>G92*1%</f>
        <v>394</v>
      </c>
      <c r="K92" s="2">
        <f>G92*5%</f>
        <v>1970</v>
      </c>
      <c r="L92" s="2">
        <f>G92*10%</f>
        <v>3940</v>
      </c>
      <c r="M92" s="2">
        <f>G92*10%</f>
        <v>3940</v>
      </c>
      <c r="N92" s="2">
        <f>H92</f>
        <v>7092</v>
      </c>
      <c r="O92" s="2"/>
      <c r="P92" s="2">
        <f>I92-SUM(J92:O92)</f>
        <v>29156</v>
      </c>
      <c r="Q92" s="20"/>
      <c r="R92" s="2" t="s">
        <v>113</v>
      </c>
      <c r="S92" s="2">
        <v>79200</v>
      </c>
      <c r="T92" s="36" t="s">
        <v>114</v>
      </c>
    </row>
    <row r="93" spans="1:21" ht="24.9" customHeight="1" x14ac:dyDescent="0.3">
      <c r="A93" s="11">
        <v>52393</v>
      </c>
      <c r="B93" s="2" t="s">
        <v>68</v>
      </c>
      <c r="C93" s="78"/>
      <c r="D93" s="62" t="s">
        <v>145</v>
      </c>
      <c r="E93" s="2">
        <f>N91+N92</f>
        <v>21690.269999999997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>
        <f>E93</f>
        <v>21690.269999999997</v>
      </c>
      <c r="Q93" s="20"/>
      <c r="R93" s="2" t="s">
        <v>116</v>
      </c>
      <c r="S93" s="2">
        <v>99000</v>
      </c>
      <c r="T93" s="36" t="s">
        <v>115</v>
      </c>
    </row>
    <row r="94" spans="1:21" s="5" customFormat="1" ht="24.9" customHeight="1" x14ac:dyDescent="0.3">
      <c r="A94" s="12"/>
      <c r="B94" s="7"/>
      <c r="C94" s="84"/>
      <c r="D94" s="6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37">
        <f>A95</f>
        <v>59230</v>
      </c>
      <c r="R94" s="7"/>
      <c r="S94" s="7"/>
      <c r="T94" s="12"/>
      <c r="U94" s="49">
        <f>SUM(P89:P93)-SUM(S89:S93)</f>
        <v>-72485.119999999995</v>
      </c>
    </row>
    <row r="95" spans="1:21" ht="24.9" customHeight="1" x14ac:dyDescent="0.3">
      <c r="A95" s="11">
        <v>59230</v>
      </c>
      <c r="B95" s="2" t="s">
        <v>176</v>
      </c>
      <c r="C95" s="83">
        <v>45171</v>
      </c>
      <c r="D95" s="67">
        <v>13</v>
      </c>
      <c r="E95" s="2">
        <v>185000</v>
      </c>
      <c r="F95" s="2">
        <v>0</v>
      </c>
      <c r="G95" s="2">
        <f>E95-F95</f>
        <v>185000</v>
      </c>
      <c r="H95" s="2">
        <f>G95*18%</f>
        <v>33300</v>
      </c>
      <c r="I95" s="2">
        <f>G95+H95</f>
        <v>218300</v>
      </c>
      <c r="J95" s="2">
        <f>G95*1%</f>
        <v>1850</v>
      </c>
      <c r="K95" s="2">
        <f>5%*G95</f>
        <v>9250</v>
      </c>
      <c r="L95" s="2">
        <v>0</v>
      </c>
      <c r="M95" s="2">
        <v>0</v>
      </c>
      <c r="N95" s="2">
        <f>H95</f>
        <v>33300</v>
      </c>
      <c r="O95" s="2">
        <v>0</v>
      </c>
      <c r="P95" s="2">
        <f>G95-J95-K95</f>
        <v>173900</v>
      </c>
      <c r="Q95" s="20"/>
      <c r="R95" s="2" t="s">
        <v>138</v>
      </c>
      <c r="S95" s="2">
        <v>173900</v>
      </c>
      <c r="T95" s="36" t="s">
        <v>137</v>
      </c>
    </row>
    <row r="96" spans="1:21" ht="24.9" customHeight="1" x14ac:dyDescent="0.3">
      <c r="A96" s="11">
        <v>59230</v>
      </c>
      <c r="B96" s="2" t="s">
        <v>68</v>
      </c>
      <c r="C96" s="83"/>
      <c r="D96" s="67">
        <v>13</v>
      </c>
      <c r="E96" s="2">
        <f>N95</f>
        <v>33300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>
        <f>E96</f>
        <v>33300</v>
      </c>
      <c r="Q96" s="20"/>
      <c r="R96" s="2"/>
      <c r="S96" s="2"/>
      <c r="T96" s="36"/>
    </row>
    <row r="97" spans="1:21" s="5" customFormat="1" ht="24.9" customHeight="1" x14ac:dyDescent="0.3">
      <c r="A97" s="12"/>
      <c r="B97" s="7"/>
      <c r="C97" s="84"/>
      <c r="D97" s="6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37">
        <f>A98</f>
        <v>53699</v>
      </c>
      <c r="R97" s="7"/>
      <c r="S97" s="7"/>
      <c r="T97" s="12"/>
      <c r="U97" s="49">
        <f>SUM(P94:P96)-SUM(S94:S96)</f>
        <v>33300</v>
      </c>
    </row>
    <row r="98" spans="1:21" ht="24.9" customHeight="1" x14ac:dyDescent="0.3">
      <c r="A98" s="11">
        <v>53699</v>
      </c>
      <c r="B98" s="22" t="s">
        <v>117</v>
      </c>
      <c r="C98" s="78">
        <v>44901</v>
      </c>
      <c r="D98" s="62">
        <v>67</v>
      </c>
      <c r="E98" s="2">
        <v>491712</v>
      </c>
      <c r="F98" s="2">
        <f>500*90.07</f>
        <v>45035</v>
      </c>
      <c r="G98" s="2">
        <f>E98-F98</f>
        <v>446677</v>
      </c>
      <c r="H98" s="2">
        <f>ROUND(G98*18%,)</f>
        <v>80402</v>
      </c>
      <c r="I98" s="2">
        <f t="shared" ref="I98:I106" si="0">G98+H98</f>
        <v>527079</v>
      </c>
      <c r="J98" s="2">
        <f>G98*$J$6</f>
        <v>4466.7700000000004</v>
      </c>
      <c r="K98" s="2">
        <f>G98*5%</f>
        <v>22333.850000000002</v>
      </c>
      <c r="L98" s="2">
        <f>G98*10%</f>
        <v>44667.700000000004</v>
      </c>
      <c r="M98" s="2">
        <f>G98*10%</f>
        <v>44667.700000000004</v>
      </c>
      <c r="N98" s="2">
        <f>H98</f>
        <v>80402</v>
      </c>
      <c r="O98" s="2">
        <v>110353</v>
      </c>
      <c r="P98" s="2">
        <f>ROUND(I98-SUM(J98:O98),)</f>
        <v>220188</v>
      </c>
      <c r="Q98" s="20"/>
      <c r="R98" s="2" t="s">
        <v>118</v>
      </c>
      <c r="S98" s="2">
        <v>220187</v>
      </c>
      <c r="T98" s="36" t="s">
        <v>119</v>
      </c>
    </row>
    <row r="99" spans="1:21" ht="24.9" customHeight="1" x14ac:dyDescent="0.3">
      <c r="A99" s="11">
        <v>53699</v>
      </c>
      <c r="B99" s="22" t="s">
        <v>120</v>
      </c>
      <c r="C99" s="78">
        <v>44949</v>
      </c>
      <c r="D99" s="62">
        <v>67</v>
      </c>
      <c r="E99" s="2">
        <f>H98</f>
        <v>80402</v>
      </c>
      <c r="F99" s="2">
        <v>0</v>
      </c>
      <c r="G99" s="2">
        <f>E99-F99</f>
        <v>80402</v>
      </c>
      <c r="H99" s="2">
        <v>0</v>
      </c>
      <c r="I99" s="2">
        <f t="shared" si="0"/>
        <v>80402</v>
      </c>
      <c r="J99" s="2">
        <v>0</v>
      </c>
      <c r="K99" s="2">
        <v>0</v>
      </c>
      <c r="L99" s="2">
        <v>0</v>
      </c>
      <c r="M99" s="2">
        <v>0</v>
      </c>
      <c r="N99" s="2">
        <f>H99</f>
        <v>0</v>
      </c>
      <c r="O99" s="2">
        <v>0</v>
      </c>
      <c r="P99" s="2">
        <f>ROUND(I99-SUM(J99:O99),)</f>
        <v>80402</v>
      </c>
      <c r="Q99" s="20"/>
      <c r="R99" s="2" t="s">
        <v>121</v>
      </c>
      <c r="S99" s="2">
        <v>75000</v>
      </c>
      <c r="T99" s="36" t="s">
        <v>122</v>
      </c>
    </row>
    <row r="100" spans="1:21" ht="24.9" customHeight="1" x14ac:dyDescent="0.3">
      <c r="A100" s="11">
        <v>53699</v>
      </c>
      <c r="B100" s="22" t="s">
        <v>117</v>
      </c>
      <c r="C100" s="78">
        <v>44956</v>
      </c>
      <c r="D100" s="62">
        <v>80</v>
      </c>
      <c r="E100" s="2">
        <v>689244</v>
      </c>
      <c r="F100" s="2">
        <v>36028</v>
      </c>
      <c r="G100" s="2">
        <f>E100-F100-1</f>
        <v>653215</v>
      </c>
      <c r="H100" s="2">
        <f>ROUND(G100*18%,)</f>
        <v>117579</v>
      </c>
      <c r="I100" s="2">
        <f t="shared" si="0"/>
        <v>770794</v>
      </c>
      <c r="J100" s="2">
        <f>G100*$J$6</f>
        <v>6532.1500000000005</v>
      </c>
      <c r="K100" s="2">
        <f>G100*5%</f>
        <v>32660.75</v>
      </c>
      <c r="L100" s="2">
        <f>G100*10%</f>
        <v>65321.5</v>
      </c>
      <c r="M100" s="2">
        <f>G100*10%</f>
        <v>65321.5</v>
      </c>
      <c r="N100" s="2">
        <f>H100</f>
        <v>117579</v>
      </c>
      <c r="O100" s="2">
        <v>94289</v>
      </c>
      <c r="P100" s="2">
        <v>314841</v>
      </c>
      <c r="Q100" s="20"/>
      <c r="R100" s="2" t="s">
        <v>123</v>
      </c>
      <c r="S100" s="2">
        <v>80402</v>
      </c>
      <c r="T100" s="36" t="s">
        <v>124</v>
      </c>
    </row>
    <row r="101" spans="1:21" ht="24.9" customHeight="1" x14ac:dyDescent="0.3">
      <c r="A101" s="11">
        <v>53699</v>
      </c>
      <c r="B101" s="23" t="s">
        <v>120</v>
      </c>
      <c r="C101" s="78">
        <v>44984</v>
      </c>
      <c r="D101" s="62">
        <v>80</v>
      </c>
      <c r="E101" s="2">
        <f>H100</f>
        <v>117579</v>
      </c>
      <c r="F101" s="2">
        <v>0</v>
      </c>
      <c r="G101" s="2">
        <f t="shared" ref="G101:G106" si="1">E101-F101</f>
        <v>117579</v>
      </c>
      <c r="H101" s="2">
        <v>0</v>
      </c>
      <c r="I101" s="2">
        <f t="shared" si="0"/>
        <v>117579</v>
      </c>
      <c r="J101" s="2">
        <v>0</v>
      </c>
      <c r="K101" s="2">
        <v>0</v>
      </c>
      <c r="L101" s="2"/>
      <c r="M101" s="2"/>
      <c r="N101" s="2">
        <v>0</v>
      </c>
      <c r="O101" s="2"/>
      <c r="P101" s="2">
        <f>I101-SUM(J101:N101)</f>
        <v>117579</v>
      </c>
      <c r="Q101" s="20"/>
      <c r="R101" s="2" t="s">
        <v>125</v>
      </c>
      <c r="S101" s="2">
        <v>314839</v>
      </c>
      <c r="T101" s="36" t="s">
        <v>126</v>
      </c>
    </row>
    <row r="102" spans="1:21" ht="24.9" customHeight="1" x14ac:dyDescent="0.3">
      <c r="A102" s="11">
        <v>53699</v>
      </c>
      <c r="B102" s="22" t="s">
        <v>117</v>
      </c>
      <c r="C102" s="78">
        <v>44991</v>
      </c>
      <c r="D102" s="62">
        <v>88</v>
      </c>
      <c r="E102" s="2">
        <v>277548</v>
      </c>
      <c r="F102" s="2">
        <v>18014</v>
      </c>
      <c r="G102" s="2">
        <f t="shared" si="1"/>
        <v>259534</v>
      </c>
      <c r="H102" s="2">
        <f>ROUND(G102*18%,)</f>
        <v>46716</v>
      </c>
      <c r="I102" s="2">
        <f t="shared" si="0"/>
        <v>306250</v>
      </c>
      <c r="J102" s="2">
        <f>G102*$J$6</f>
        <v>2595.34</v>
      </c>
      <c r="K102" s="2">
        <f>G102*5%</f>
        <v>12976.7</v>
      </c>
      <c r="L102" s="2">
        <f>G102*10%</f>
        <v>25953.4</v>
      </c>
      <c r="M102" s="2">
        <f>G102*10%</f>
        <v>25953.4</v>
      </c>
      <c r="N102" s="2">
        <f>H102</f>
        <v>46716</v>
      </c>
      <c r="O102" s="2">
        <v>48073</v>
      </c>
      <c r="P102" s="2">
        <f>ROUND(I102-SUM(J102:O102),)</f>
        <v>143982</v>
      </c>
      <c r="Q102" s="20"/>
      <c r="R102" s="2" t="s">
        <v>127</v>
      </c>
      <c r="S102" s="2">
        <v>117579</v>
      </c>
      <c r="T102" s="36" t="s">
        <v>128</v>
      </c>
    </row>
    <row r="103" spans="1:21" ht="24.9" customHeight="1" x14ac:dyDescent="0.3">
      <c r="A103" s="11">
        <v>53699</v>
      </c>
      <c r="B103" s="23" t="s">
        <v>120</v>
      </c>
      <c r="C103" s="78">
        <v>45113</v>
      </c>
      <c r="D103" s="62">
        <v>88</v>
      </c>
      <c r="E103" s="2">
        <f>H102</f>
        <v>46716</v>
      </c>
      <c r="F103" s="2">
        <v>0</v>
      </c>
      <c r="G103" s="2">
        <f t="shared" si="1"/>
        <v>46716</v>
      </c>
      <c r="H103" s="2">
        <v>0</v>
      </c>
      <c r="I103" s="2">
        <f t="shared" si="0"/>
        <v>46716</v>
      </c>
      <c r="J103" s="2">
        <v>0</v>
      </c>
      <c r="K103" s="2">
        <v>0</v>
      </c>
      <c r="L103" s="2"/>
      <c r="M103" s="2"/>
      <c r="N103" s="2">
        <v>0</v>
      </c>
      <c r="O103" s="2"/>
      <c r="P103" s="2">
        <f>I103-SUM(J103:N103)</f>
        <v>46716</v>
      </c>
      <c r="Q103" s="20"/>
      <c r="R103" s="2" t="s">
        <v>129</v>
      </c>
      <c r="S103" s="2">
        <v>99000</v>
      </c>
      <c r="T103" s="36" t="s">
        <v>130</v>
      </c>
    </row>
    <row r="104" spans="1:21" ht="24.9" customHeight="1" x14ac:dyDescent="0.3">
      <c r="A104" s="11">
        <v>53699</v>
      </c>
      <c r="B104" s="22" t="s">
        <v>117</v>
      </c>
      <c r="C104" s="78">
        <v>45131</v>
      </c>
      <c r="D104" s="62">
        <v>9</v>
      </c>
      <c r="E104" s="2">
        <v>163491.5</v>
      </c>
      <c r="F104" s="2">
        <v>0</v>
      </c>
      <c r="G104" s="2">
        <f t="shared" si="1"/>
        <v>163491.5</v>
      </c>
      <c r="H104" s="2">
        <f>ROUND(G104*18%,)</f>
        <v>29428</v>
      </c>
      <c r="I104" s="2">
        <f t="shared" si="0"/>
        <v>192919.5</v>
      </c>
      <c r="J104" s="2">
        <f>G104*$J$6</f>
        <v>1634.915</v>
      </c>
      <c r="K104" s="2">
        <f>G104*5%</f>
        <v>8174.5750000000007</v>
      </c>
      <c r="L104" s="2">
        <f>G104*10%</f>
        <v>16349.150000000001</v>
      </c>
      <c r="M104" s="2">
        <f>G104*10%</f>
        <v>16349.150000000001</v>
      </c>
      <c r="N104" s="2">
        <f>H104</f>
        <v>29428</v>
      </c>
      <c r="O104" s="2">
        <v>7841.5</v>
      </c>
      <c r="P104" s="2">
        <f>ROUND(I104-SUM(J104:O104),)</f>
        <v>113142</v>
      </c>
      <c r="Q104" s="20"/>
      <c r="R104" s="2" t="s">
        <v>131</v>
      </c>
      <c r="S104" s="2">
        <v>148500</v>
      </c>
      <c r="T104" s="36" t="s">
        <v>132</v>
      </c>
    </row>
    <row r="105" spans="1:21" ht="24.9" customHeight="1" x14ac:dyDescent="0.3">
      <c r="A105" s="11">
        <v>53699</v>
      </c>
      <c r="B105" s="22" t="s">
        <v>117</v>
      </c>
      <c r="C105" s="78">
        <v>45131</v>
      </c>
      <c r="D105" s="62">
        <v>10</v>
      </c>
      <c r="E105" s="2">
        <v>52550</v>
      </c>
      <c r="F105" s="2">
        <v>0</v>
      </c>
      <c r="G105" s="2">
        <f t="shared" si="1"/>
        <v>52550</v>
      </c>
      <c r="H105" s="2">
        <f>ROUND(G105*18%,)</f>
        <v>9459</v>
      </c>
      <c r="I105" s="2">
        <f t="shared" si="0"/>
        <v>62009</v>
      </c>
      <c r="J105" s="2">
        <f>G105*$J$6</f>
        <v>525.5</v>
      </c>
      <c r="K105" s="2">
        <f>G105*5%</f>
        <v>2627.5</v>
      </c>
      <c r="L105" s="2"/>
      <c r="M105" s="2"/>
      <c r="N105" s="2">
        <f>H105</f>
        <v>9459</v>
      </c>
      <c r="O105" s="2"/>
      <c r="P105" s="2">
        <f>ROUND(I105-SUM(J105:O105),)</f>
        <v>49397</v>
      </c>
      <c r="Q105" s="20"/>
      <c r="R105" s="2" t="s">
        <v>133</v>
      </c>
      <c r="S105" s="2">
        <v>99000</v>
      </c>
      <c r="T105" s="36" t="s">
        <v>134</v>
      </c>
    </row>
    <row r="106" spans="1:21" ht="24.9" customHeight="1" x14ac:dyDescent="0.3">
      <c r="A106" s="11">
        <v>53699</v>
      </c>
      <c r="B106" s="22" t="s">
        <v>117</v>
      </c>
      <c r="C106" s="78">
        <v>45174</v>
      </c>
      <c r="D106" s="62">
        <v>15</v>
      </c>
      <c r="E106" s="2">
        <v>509239</v>
      </c>
      <c r="F106" s="2">
        <v>57225</v>
      </c>
      <c r="G106" s="2">
        <f t="shared" si="1"/>
        <v>452014</v>
      </c>
      <c r="H106" s="2">
        <f>ROUND(G106*18%,)</f>
        <v>81363</v>
      </c>
      <c r="I106" s="2">
        <f t="shared" si="0"/>
        <v>533377</v>
      </c>
      <c r="J106" s="2">
        <f>G106*$J$6</f>
        <v>4520.1400000000003</v>
      </c>
      <c r="K106" s="2">
        <f>G106*5%</f>
        <v>22600.7</v>
      </c>
      <c r="L106" s="2">
        <f>G106*10%</f>
        <v>45201.4</v>
      </c>
      <c r="M106" s="2">
        <f>G106*10%</f>
        <v>45201.4</v>
      </c>
      <c r="N106" s="2">
        <f>H106</f>
        <v>81363</v>
      </c>
      <c r="O106" s="2"/>
      <c r="P106" s="2">
        <f>ROUND(I106-SUM(J106:O106),)</f>
        <v>334490</v>
      </c>
      <c r="Q106" s="20"/>
      <c r="R106" s="2" t="s">
        <v>135</v>
      </c>
      <c r="S106" s="2">
        <v>46716</v>
      </c>
      <c r="T106" s="36" t="s">
        <v>136</v>
      </c>
    </row>
    <row r="107" spans="1:21" ht="24.9" customHeight="1" x14ac:dyDescent="0.3">
      <c r="A107" s="11">
        <v>53699</v>
      </c>
      <c r="B107" s="2" t="s">
        <v>120</v>
      </c>
      <c r="C107" s="83"/>
      <c r="D107" s="67" t="s">
        <v>144</v>
      </c>
      <c r="E107" s="2">
        <f>N104+N105+N106</f>
        <v>120250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>
        <f>E107</f>
        <v>120250</v>
      </c>
      <c r="Q107" s="20"/>
      <c r="R107" s="2" t="s">
        <v>140</v>
      </c>
      <c r="S107" s="2">
        <v>294513</v>
      </c>
      <c r="T107" s="36" t="s">
        <v>139</v>
      </c>
    </row>
    <row r="108" spans="1:21" ht="24.9" customHeight="1" x14ac:dyDescent="0.3">
      <c r="A108" s="11">
        <v>53699</v>
      </c>
      <c r="B108" s="2"/>
      <c r="C108" s="83"/>
      <c r="D108" s="67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0"/>
      <c r="R108" s="2" t="s">
        <v>142</v>
      </c>
      <c r="S108" s="2">
        <v>79200</v>
      </c>
      <c r="T108" s="50" t="s">
        <v>141</v>
      </c>
    </row>
    <row r="109" spans="1:21" ht="24.9" customHeight="1" x14ac:dyDescent="0.3">
      <c r="A109" s="11">
        <v>53699</v>
      </c>
      <c r="B109" s="2"/>
      <c r="C109" s="83"/>
      <c r="D109" s="67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0"/>
      <c r="R109" s="2"/>
      <c r="S109" s="2">
        <v>38887</v>
      </c>
      <c r="T109" s="36" t="s">
        <v>143</v>
      </c>
    </row>
    <row r="110" spans="1:21" ht="24.9" customHeight="1" x14ac:dyDescent="0.3">
      <c r="A110" s="11">
        <v>53699</v>
      </c>
      <c r="B110" s="2"/>
      <c r="C110" s="83"/>
      <c r="D110" s="67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0"/>
      <c r="R110" s="2"/>
      <c r="S110" s="2"/>
      <c r="T110" s="36"/>
    </row>
    <row r="111" spans="1:21" ht="24.9" customHeight="1" thickBot="1" x14ac:dyDescent="0.25">
      <c r="A111" s="11">
        <v>53699</v>
      </c>
      <c r="B111" s="41"/>
      <c r="C111" s="87"/>
      <c r="D111" s="71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42"/>
      <c r="R111" s="3"/>
      <c r="S111" s="3"/>
      <c r="T111" s="43"/>
      <c r="U111" s="49">
        <f>SUM(P98:P110)-SUM(S98:S110)</f>
        <v>-72836</v>
      </c>
    </row>
    <row r="112" spans="1:21" ht="24.9" customHeight="1" x14ac:dyDescent="0.3">
      <c r="A112" s="18"/>
      <c r="B112" s="6"/>
      <c r="C112" s="88"/>
      <c r="D112" s="72"/>
      <c r="E112" s="6"/>
      <c r="F112" s="6"/>
      <c r="G112" s="6"/>
      <c r="H112" s="6"/>
      <c r="I112" s="6"/>
      <c r="J112" s="6"/>
      <c r="K112" s="6"/>
      <c r="L112" s="6"/>
      <c r="M112" s="16" t="s">
        <v>3</v>
      </c>
      <c r="N112" s="6"/>
      <c r="O112" s="6"/>
      <c r="P112" s="16">
        <f>SUM(P8:P111)</f>
        <v>8337023.7599999998</v>
      </c>
      <c r="Q112" s="6"/>
      <c r="R112" s="16" t="s">
        <v>105</v>
      </c>
      <c r="S112" s="16">
        <f>SUM(S6:S111)</f>
        <v>8433765.1999999993</v>
      </c>
      <c r="T112" s="6"/>
    </row>
    <row r="113" spans="1:20" ht="24.9" customHeight="1" x14ac:dyDescent="0.3">
      <c r="A113" s="11"/>
      <c r="B113" s="2"/>
      <c r="C113" s="83"/>
      <c r="D113" s="67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8"/>
      <c r="S113" s="2"/>
      <c r="T113" s="2"/>
    </row>
    <row r="114" spans="1:20" ht="24.9" customHeight="1" thickBot="1" x14ac:dyDescent="0.35">
      <c r="A114" s="39"/>
      <c r="B114" s="40"/>
      <c r="C114" s="76"/>
      <c r="D114" s="60"/>
      <c r="E114" s="15">
        <f t="shared" ref="E114:O114" si="2">SUM(E8:E111)</f>
        <v>10573000.77</v>
      </c>
      <c r="F114" s="15">
        <f t="shared" si="2"/>
        <v>664823.9</v>
      </c>
      <c r="G114" s="15">
        <f t="shared" si="2"/>
        <v>9724295.6999999993</v>
      </c>
      <c r="H114" s="15">
        <f t="shared" si="2"/>
        <v>1387007.87</v>
      </c>
      <c r="I114" s="15">
        <f t="shared" si="2"/>
        <v>10950312.970000001</v>
      </c>
      <c r="J114" s="15">
        <f t="shared" si="2"/>
        <v>73204.906999999992</v>
      </c>
      <c r="K114" s="15">
        <f t="shared" si="2"/>
        <v>366029.53500000003</v>
      </c>
      <c r="L114" s="15">
        <f t="shared" si="2"/>
        <v>298982.3</v>
      </c>
      <c r="M114" s="15">
        <f t="shared" si="2"/>
        <v>298982.3</v>
      </c>
      <c r="N114" s="15">
        <f t="shared" si="2"/>
        <v>1281855.488481848</v>
      </c>
      <c r="O114" s="15">
        <f t="shared" si="2"/>
        <v>513442</v>
      </c>
      <c r="P114" s="40"/>
      <c r="Q114" s="40"/>
      <c r="R114" s="15" t="s">
        <v>106</v>
      </c>
      <c r="S114" s="15">
        <f>P112-S112</f>
        <v>-96741.439999999478</v>
      </c>
      <c r="T114" s="40"/>
    </row>
    <row r="116" spans="1:20" ht="24.9" customHeight="1" thickBot="1" x14ac:dyDescent="0.35"/>
    <row r="117" spans="1:20" ht="24.9" customHeight="1" thickBot="1" x14ac:dyDescent="0.35">
      <c r="L117" s="96" t="s">
        <v>150</v>
      </c>
      <c r="M117" s="96"/>
      <c r="N117" s="96"/>
      <c r="O117" s="96"/>
    </row>
    <row r="118" spans="1:20" ht="24.9" customHeight="1" thickBot="1" x14ac:dyDescent="0.35">
      <c r="L118" s="97" t="s">
        <v>151</v>
      </c>
      <c r="M118" s="90"/>
      <c r="N118" s="90"/>
      <c r="O118" s="90"/>
    </row>
    <row r="119" spans="1:20" ht="24.9" customHeight="1" thickBot="1" x14ac:dyDescent="0.35">
      <c r="L119" s="90" t="s">
        <v>146</v>
      </c>
      <c r="M119" s="90"/>
      <c r="N119" s="91">
        <f>K114+L114+M114</f>
        <v>963994.13500000001</v>
      </c>
      <c r="O119" s="91"/>
    </row>
    <row r="120" spans="1:20" ht="24.9" customHeight="1" thickBot="1" x14ac:dyDescent="0.35">
      <c r="L120" s="90" t="s">
        <v>147</v>
      </c>
      <c r="M120" s="90"/>
      <c r="N120" s="91">
        <f>S114</f>
        <v>-96741.439999999478</v>
      </c>
      <c r="O120" s="91"/>
    </row>
    <row r="121" spans="1:20" ht="24.9" customHeight="1" thickBot="1" x14ac:dyDescent="0.35">
      <c r="L121" s="90" t="s">
        <v>152</v>
      </c>
      <c r="M121" s="90"/>
      <c r="N121" s="91">
        <f>O114</f>
        <v>513442</v>
      </c>
      <c r="O121" s="91"/>
    </row>
    <row r="122" spans="1:20" ht="24.9" customHeight="1" thickBot="1" x14ac:dyDescent="0.35">
      <c r="L122" s="92" t="s">
        <v>148</v>
      </c>
      <c r="M122" s="93"/>
      <c r="N122" s="94" t="s">
        <v>149</v>
      </c>
      <c r="O122" s="95"/>
    </row>
  </sheetData>
  <mergeCells count="10">
    <mergeCell ref="L121:M121"/>
    <mergeCell ref="N121:O121"/>
    <mergeCell ref="L122:M122"/>
    <mergeCell ref="N122:O122"/>
    <mergeCell ref="L117:O117"/>
    <mergeCell ref="L118:O118"/>
    <mergeCell ref="L119:M119"/>
    <mergeCell ref="N119:O119"/>
    <mergeCell ref="L120:M120"/>
    <mergeCell ref="N120:O1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2025-05-28T11:41:34Z</dcterms:modified>
</cp:coreProperties>
</file>