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Snehal Edited\"/>
    </mc:Choice>
  </mc:AlternateContent>
  <xr:revisionPtr revIDLastSave="0" documentId="13_ncr:1_{58025C4C-E295-4808-B9D4-33314337B368}" xr6:coauthVersionLast="36" xr6:coauthVersionMax="36" xr10:uidLastSave="{00000000-0000-0000-0000-000000000000}"/>
  <bookViews>
    <workbookView xWindow="0" yWindow="0" windowWidth="17256" windowHeight="55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0" i="1" l="1"/>
  <c r="Q7" i="1"/>
  <c r="P14" i="1"/>
  <c r="G13" i="1"/>
  <c r="M13" i="1" s="1"/>
  <c r="P23" i="1"/>
  <c r="P22" i="1"/>
  <c r="G21" i="1"/>
  <c r="L21" i="1" s="1"/>
  <c r="O9" i="1"/>
  <c r="G9" i="1"/>
  <c r="M9" i="1" s="1"/>
  <c r="F8" i="1"/>
  <c r="G8" i="1" s="1"/>
  <c r="L8" i="1" s="1"/>
  <c r="H13" i="1" l="1"/>
  <c r="I13" i="1" s="1"/>
  <c r="J13" i="1"/>
  <c r="K13" i="1"/>
  <c r="L13" i="1"/>
  <c r="M21" i="1"/>
  <c r="H9" i="1"/>
  <c r="N9" i="1" s="1"/>
  <c r="E11" i="1" s="1"/>
  <c r="G11" i="1" s="1"/>
  <c r="I11" i="1" s="1"/>
  <c r="P11" i="1" s="1"/>
  <c r="L9" i="1"/>
  <c r="J9" i="1"/>
  <c r="K21" i="1"/>
  <c r="H21" i="1"/>
  <c r="K8" i="1"/>
  <c r="M8" i="1"/>
  <c r="H8" i="1"/>
  <c r="N8" i="1" s="1"/>
  <c r="E10" i="1" s="1"/>
  <c r="G10" i="1" s="1"/>
  <c r="I10" i="1" s="1"/>
  <c r="P10" i="1" s="1"/>
  <c r="J8" i="1"/>
  <c r="K9" i="1"/>
  <c r="O13" i="1" l="1"/>
  <c r="P13" i="1" s="1"/>
  <c r="I9" i="1"/>
  <c r="P9" i="1" s="1"/>
  <c r="O21" i="1"/>
  <c r="I21" i="1"/>
  <c r="I8" i="1"/>
  <c r="P8" i="1" s="1"/>
  <c r="T20" i="1" l="1"/>
  <c r="P21" i="1"/>
  <c r="T26" i="1" s="1"/>
  <c r="F28" i="1" l="1"/>
  <c r="E28" i="1"/>
  <c r="N28" i="1"/>
  <c r="P27" i="1" l="1"/>
  <c r="R27" i="1"/>
  <c r="J28" i="1" l="1"/>
  <c r="K28" i="1"/>
  <c r="M28" i="1"/>
  <c r="L28" i="1"/>
  <c r="G28" i="1"/>
  <c r="O28" i="1" l="1"/>
  <c r="H28" i="1"/>
  <c r="I28" i="1" l="1"/>
  <c r="R29" i="1"/>
</calcChain>
</file>

<file path=xl/sharedStrings.xml><?xml version="1.0" encoding="utf-8"?>
<sst xmlns="http://schemas.openxmlformats.org/spreadsheetml/2006/main" count="54" uniqueCount="48">
  <si>
    <t>Amount</t>
  </si>
  <si>
    <t>UTR</t>
  </si>
  <si>
    <t>Total Payable Amount Rs. -</t>
  </si>
  <si>
    <t>Hold Amount For Quantity excess against DPR</t>
  </si>
  <si>
    <t>Kartik Construction</t>
  </si>
  <si>
    <t>GST Release Note</t>
  </si>
  <si>
    <t>22-11-2022 NEFT/AXISP00339527005/RIUP22/1281/KARTIK CONSTRUC 72447.00</t>
  </si>
  <si>
    <t>20-08-2022 NEFT/AXISP00313071458/RIUP22/556/KARTIK CONSTRUCT 198000.00</t>
  </si>
  <si>
    <t>26-09-2022 NEFT/AXISP00322510655/RIUP22/826/KARTIK CONSTRUCT ₹ 1,98,000.00</t>
  </si>
  <si>
    <t>11-10-2022 NEFT/AXISP00327625488/RIUP22/951/KARTIK CONSTRUCT 99000.00</t>
  </si>
  <si>
    <t>20-10-2022 NEFT/AXISP00330179795/RIUP22/1036/KARTIK CONSTRUC 48005.00</t>
  </si>
  <si>
    <t>10-11-2022 NEFT/AXISP00336153359/RIUP22/1210/KARTIK CONSTRUC 143340.00</t>
  </si>
  <si>
    <t>22-11-2022 NEFT/AXISP00339527004/RIUP22/1280/KARTIK CONSTRUC 32907.00</t>
  </si>
  <si>
    <t>12-12-2022 NEFT/AXISP00345431089/RIUP22/1480/KARTIK CONSTRUC 50000.00</t>
  </si>
  <si>
    <t>Release Hold Amount</t>
  </si>
  <si>
    <t>23-02-2023 NEFT/AXISP00365275973/RIUP22/2290/KARTIK CONSTRUC 49500.00</t>
  </si>
  <si>
    <t>29-03-2023 NEFT/AXISP00376157741/RIUP22/2765/KARTIK CONSTRUC 49500.00</t>
  </si>
  <si>
    <t>11-04-2023 NEFT/AXISP00380905273/SPUP23/0083/KARTIK CONSTRUC 59400.00</t>
  </si>
  <si>
    <t>Titarshi Pawarkheda Village Pipeline laying work</t>
  </si>
  <si>
    <t xml:space="preserve">Hold Amount Release </t>
  </si>
  <si>
    <t>16-07-2022 NEFT/AXISP00304360856/RIUP22/344/KARTIK CONSTRUCT 148500.00</t>
  </si>
  <si>
    <t>20-10-2022 NEFT/AXISP00330179796/RIUP22/1035/KARTIK CONSTRUC 57723.00</t>
  </si>
  <si>
    <t>12-12-2022 NEFT/AXISP00345431087/RIUP22/1478/KARTIK CONSTRUC 50000.00</t>
  </si>
  <si>
    <t>Total paid</t>
  </si>
  <si>
    <t>Balance Payable</t>
  </si>
  <si>
    <t xml:space="preserve">  Kheda Gadai Village Shamli Pipeline &amp; FHTC work</t>
  </si>
  <si>
    <t xml:space="preserve"> valve chamber village construction work </t>
  </si>
  <si>
    <t>Subcontractor:</t>
  </si>
  <si>
    <t>State:</t>
  </si>
  <si>
    <t>Uttar Pradesh</t>
  </si>
  <si>
    <t>District:</t>
  </si>
  <si>
    <t>Shamli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</si>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</sst>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mm/dd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3" fillId="2" borderId="6" xfId="0" applyFont="1" applyFill="1" applyBorder="1" applyAlignment="1">
      <alignment horizontal="center" vertical="center" wrapText="1"/>
    </xf>
    <xf numFmtId="164" fontId="0" fillId="2" borderId="0" xfId="1" applyNumberFormat="1" applyFont="1" applyFill="1" applyBorder="1" applyAlignment="1">
      <alignment vertical="center"/>
    </xf>
    <xf numFmtId="0" fontId="0" fillId="2" borderId="0" xfId="0" applyFill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164" fontId="2" fillId="2" borderId="1" xfId="1" applyNumberFormat="1" applyFont="1" applyFill="1" applyBorder="1" applyAlignment="1">
      <alignment vertical="center"/>
    </xf>
    <xf numFmtId="164" fontId="2" fillId="2" borderId="3" xfId="1" applyNumberFormat="1" applyFont="1" applyFill="1" applyBorder="1" applyAlignment="1">
      <alignment vertical="center"/>
    </xf>
    <xf numFmtId="164" fontId="2" fillId="2" borderId="2" xfId="1" applyNumberFormat="1" applyFont="1" applyFill="1" applyBorder="1" applyAlignment="1">
      <alignment vertical="center"/>
    </xf>
    <xf numFmtId="164" fontId="2" fillId="2" borderId="9" xfId="1" applyNumberFormat="1" applyFont="1" applyFill="1" applyBorder="1" applyAlignment="1">
      <alignment vertical="center"/>
    </xf>
    <xf numFmtId="164" fontId="2" fillId="2" borderId="4" xfId="1" applyNumberFormat="1" applyFont="1" applyFill="1" applyBorder="1" applyAlignment="1">
      <alignment vertical="center"/>
    </xf>
    <xf numFmtId="164" fontId="2" fillId="2" borderId="7" xfId="1" applyNumberFormat="1" applyFont="1" applyFill="1" applyBorder="1" applyAlignment="1">
      <alignment vertical="center"/>
    </xf>
    <xf numFmtId="164" fontId="2" fillId="2" borderId="5" xfId="1" applyNumberFormat="1" applyFont="1" applyFill="1" applyBorder="1" applyAlignment="1">
      <alignment vertical="center"/>
    </xf>
    <xf numFmtId="164" fontId="2" fillId="2" borderId="10" xfId="1" applyNumberFormat="1" applyFont="1" applyFill="1" applyBorder="1" applyAlignment="1">
      <alignment vertical="center"/>
    </xf>
    <xf numFmtId="164" fontId="2" fillId="2" borderId="8" xfId="1" applyNumberFormat="1" applyFont="1" applyFill="1" applyBorder="1" applyAlignment="1">
      <alignment vertical="center"/>
    </xf>
    <xf numFmtId="164" fontId="2" fillId="2" borderId="12" xfId="1" applyNumberFormat="1" applyFont="1" applyFill="1" applyBorder="1" applyAlignment="1">
      <alignment vertical="center"/>
    </xf>
    <xf numFmtId="164" fontId="2" fillId="2" borderId="13" xfId="1" applyNumberFormat="1" applyFont="1" applyFill="1" applyBorder="1" applyAlignment="1">
      <alignment vertical="center"/>
    </xf>
    <xf numFmtId="164" fontId="2" fillId="2" borderId="14" xfId="1" applyNumberFormat="1" applyFont="1" applyFill="1" applyBorder="1" applyAlignment="1">
      <alignment vertical="center"/>
    </xf>
    <xf numFmtId="164" fontId="2" fillId="2" borderId="15" xfId="1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14" fontId="2" fillId="2" borderId="4" xfId="1" applyNumberFormat="1" applyFont="1" applyFill="1" applyBorder="1" applyAlignment="1">
      <alignment vertical="center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0" fillId="2" borderId="9" xfId="0" applyFill="1" applyBorder="1" applyAlignment="1">
      <alignment vertical="center"/>
    </xf>
    <xf numFmtId="0" fontId="0" fillId="0" borderId="7" xfId="0" applyBorder="1" applyAlignment="1">
      <alignment vertical="center"/>
    </xf>
    <xf numFmtId="164" fontId="3" fillId="2" borderId="10" xfId="1" applyNumberFormat="1" applyFont="1" applyFill="1" applyBorder="1" applyAlignment="1">
      <alignment vertical="center"/>
    </xf>
    <xf numFmtId="0" fontId="3" fillId="2" borderId="18" xfId="0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vertical="center"/>
    </xf>
    <xf numFmtId="164" fontId="2" fillId="2" borderId="19" xfId="1" applyNumberFormat="1" applyFont="1" applyFill="1" applyBorder="1" applyAlignment="1">
      <alignment vertical="center"/>
    </xf>
    <xf numFmtId="164" fontId="3" fillId="2" borderId="7" xfId="1" applyNumberFormat="1" applyFont="1" applyFill="1" applyBorder="1" applyAlignment="1">
      <alignment vertical="center"/>
    </xf>
    <xf numFmtId="164" fontId="3" fillId="2" borderId="12" xfId="1" applyNumberFormat="1" applyFont="1" applyFill="1" applyBorder="1" applyAlignment="1">
      <alignment vertical="center"/>
    </xf>
    <xf numFmtId="164" fontId="2" fillId="2" borderId="16" xfId="1" applyNumberFormat="1" applyFont="1" applyFill="1" applyBorder="1" applyAlignment="1">
      <alignment vertical="center"/>
    </xf>
    <xf numFmtId="164" fontId="3" fillId="2" borderId="16" xfId="1" applyNumberFormat="1" applyFont="1" applyFill="1" applyBorder="1" applyAlignment="1">
      <alignment vertical="center"/>
    </xf>
    <xf numFmtId="164" fontId="3" fillId="2" borderId="17" xfId="1" applyNumberFormat="1" applyFont="1" applyFill="1" applyBorder="1" applyAlignment="1">
      <alignment vertical="center"/>
    </xf>
    <xf numFmtId="164" fontId="3" fillId="2" borderId="8" xfId="1" applyNumberFormat="1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2" borderId="10" xfId="0" applyFill="1" applyBorder="1" applyAlignment="1">
      <alignment vertical="center"/>
    </xf>
    <xf numFmtId="9" fontId="2" fillId="2" borderId="5" xfId="1" applyNumberFormat="1" applyFont="1" applyFill="1" applyBorder="1" applyAlignment="1">
      <alignment vertical="center"/>
    </xf>
    <xf numFmtId="0" fontId="3" fillId="2" borderId="19" xfId="0" applyFont="1" applyFill="1" applyBorder="1" applyAlignment="1">
      <alignment horizontal="center" vertical="center" wrapText="1"/>
    </xf>
    <xf numFmtId="164" fontId="2" fillId="3" borderId="7" xfId="1" applyNumberFormat="1" applyFont="1" applyFill="1" applyBorder="1" applyAlignment="1">
      <alignment vertical="center"/>
    </xf>
    <xf numFmtId="164" fontId="2" fillId="3" borderId="9" xfId="1" applyNumberFormat="1" applyFont="1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164" fontId="2" fillId="3" borderId="21" xfId="1" applyNumberFormat="1" applyFont="1" applyFill="1" applyBorder="1" applyAlignment="1">
      <alignment vertical="center"/>
    </xf>
    <xf numFmtId="9" fontId="2" fillId="3" borderId="21" xfId="1" applyNumberFormat="1" applyFont="1" applyFill="1" applyBorder="1" applyAlignment="1">
      <alignment vertical="center"/>
    </xf>
    <xf numFmtId="164" fontId="2" fillId="3" borderId="22" xfId="1" applyNumberFormat="1" applyFont="1" applyFill="1" applyBorder="1" applyAlignment="1">
      <alignment vertical="center"/>
    </xf>
    <xf numFmtId="164" fontId="2" fillId="3" borderId="20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9" xfId="0" applyFill="1" applyBorder="1" applyAlignment="1">
      <alignment vertical="center"/>
    </xf>
    <xf numFmtId="0" fontId="3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164" fontId="2" fillId="3" borderId="4" xfId="1" applyNumberFormat="1" applyFont="1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3" fillId="4" borderId="0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vertical="center" wrapText="1"/>
    </xf>
    <xf numFmtId="0" fontId="0" fillId="2" borderId="7" xfId="0" applyFill="1" applyBorder="1" applyAlignment="1">
      <alignment vertical="center"/>
    </xf>
    <xf numFmtId="164" fontId="0" fillId="3" borderId="0" xfId="0" applyNumberFormat="1" applyFill="1" applyAlignment="1">
      <alignment vertical="center"/>
    </xf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Font="1"/>
    <xf numFmtId="165" fontId="0" fillId="0" borderId="0" xfId="0" applyNumberFormat="1" applyFont="1"/>
    <xf numFmtId="165" fontId="2" fillId="2" borderId="5" xfId="1" applyNumberFormat="1" applyFont="1" applyFill="1" applyBorder="1" applyAlignment="1">
      <alignment vertical="center"/>
    </xf>
    <xf numFmtId="165" fontId="2" fillId="3" borderId="21" xfId="1" applyNumberFormat="1" applyFont="1" applyFill="1" applyBorder="1" applyAlignment="1">
      <alignment vertical="center"/>
    </xf>
    <xf numFmtId="165" fontId="2" fillId="2" borderId="1" xfId="0" applyNumberFormat="1" applyFont="1" applyFill="1" applyBorder="1" applyAlignment="1">
      <alignment horizontal="center" vertical="center"/>
    </xf>
    <xf numFmtId="165" fontId="2" fillId="2" borderId="4" xfId="0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vertical="center"/>
    </xf>
    <xf numFmtId="165" fontId="2" fillId="3" borderId="4" xfId="0" applyNumberFormat="1" applyFont="1" applyFill="1" applyBorder="1" applyAlignment="1">
      <alignment horizontal="center" vertical="center"/>
    </xf>
    <xf numFmtId="165" fontId="2" fillId="2" borderId="14" xfId="1" applyNumberFormat="1" applyFont="1" applyFill="1" applyBorder="1" applyAlignment="1">
      <alignment vertical="center"/>
    </xf>
    <xf numFmtId="165" fontId="2" fillId="2" borderId="16" xfId="1" applyNumberFormat="1" applyFont="1" applyFill="1" applyBorder="1" applyAlignment="1">
      <alignment vertical="center"/>
    </xf>
    <xf numFmtId="165" fontId="2" fillId="2" borderId="0" xfId="1" applyNumberFormat="1" applyFont="1" applyFill="1" applyBorder="1" applyAlignment="1">
      <alignment vertical="center"/>
    </xf>
    <xf numFmtId="165" fontId="0" fillId="2" borderId="0" xfId="0" applyNumberFormat="1" applyFill="1" applyAlignment="1">
      <alignment vertical="center"/>
    </xf>
    <xf numFmtId="0" fontId="4" fillId="2" borderId="23" xfId="0" applyFont="1" applyFill="1" applyBorder="1" applyAlignment="1">
      <alignment vertical="center"/>
    </xf>
    <xf numFmtId="0" fontId="4" fillId="2" borderId="23" xfId="0" applyFont="1" applyFill="1" applyBorder="1" applyAlignment="1">
      <alignment horizontal="center" vertical="center" wrapText="1"/>
    </xf>
    <xf numFmtId="14" fontId="4" fillId="2" borderId="23" xfId="0" applyNumberFormat="1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164" fontId="5" fillId="2" borderId="23" xfId="1" applyNumberFormat="1" applyFont="1" applyFill="1" applyBorder="1" applyAlignment="1">
      <alignment horizontal="center" vertical="center"/>
    </xf>
    <xf numFmtId="164" fontId="4" fillId="2" borderId="23" xfId="1" applyNumberFormat="1" applyFont="1" applyFill="1" applyBorder="1" applyAlignment="1">
      <alignment horizontal="center" vertical="center"/>
    </xf>
    <xf numFmtId="164" fontId="2" fillId="2" borderId="6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"/>
  <sheetViews>
    <sheetView tabSelected="1" zoomScale="80" zoomScaleNormal="80" workbookViewId="0">
      <selection activeCell="B4" sqref="B4"/>
    </sheetView>
  </sheetViews>
  <sheetFormatPr defaultColWidth="9" defaultRowHeight="30" customHeight="1" x14ac:dyDescent="0.3"/>
  <cols>
    <col min="1" max="1" width="9" style="3"/>
    <col min="2" max="2" width="30" style="3" customWidth="1"/>
    <col min="3" max="3" width="13.44140625" style="74" bestFit="1" customWidth="1"/>
    <col min="4" max="4" width="11.5546875" style="3" bestFit="1" customWidth="1"/>
    <col min="5" max="5" width="13.33203125" style="3" bestFit="1" customWidth="1"/>
    <col min="6" max="6" width="13.33203125" style="3" customWidth="1"/>
    <col min="7" max="7" width="15.5546875" style="3" bestFit="1" customWidth="1"/>
    <col min="8" max="8" width="14.6640625" style="2" customWidth="1"/>
    <col min="9" max="9" width="12.88671875" style="2" bestFit="1" customWidth="1"/>
    <col min="10" max="10" width="10.6640625" style="3" bestFit="1" customWidth="1"/>
    <col min="11" max="11" width="10.44140625" style="3" bestFit="1" customWidth="1"/>
    <col min="12" max="12" width="10.44140625" style="3" customWidth="1"/>
    <col min="13" max="13" width="26.109375" style="3" bestFit="1" customWidth="1"/>
    <col min="14" max="14" width="12.88671875" style="3" customWidth="1"/>
    <col min="15" max="15" width="14.88671875" style="3" customWidth="1"/>
    <col min="16" max="16" width="15.88671875" style="3" bestFit="1" customWidth="1"/>
    <col min="17" max="17" width="8.88671875" style="3" customWidth="1"/>
    <col min="18" max="18" width="15.88671875" style="3" bestFit="1" customWidth="1"/>
    <col min="19" max="19" width="78.44140625" style="3" bestFit="1" customWidth="1"/>
    <col min="20" max="20" width="11.5546875" style="3" bestFit="1" customWidth="1"/>
    <col min="21" max="16384" width="9" style="3"/>
  </cols>
  <sheetData>
    <row r="1" spans="1:19" s="63" customFormat="1" ht="24.9" customHeight="1" x14ac:dyDescent="0.3">
      <c r="A1" s="61" t="s">
        <v>27</v>
      </c>
      <c r="B1" s="62" t="s">
        <v>4</v>
      </c>
      <c r="C1" s="64"/>
    </row>
    <row r="2" spans="1:19" s="63" customFormat="1" ht="24.9" customHeight="1" x14ac:dyDescent="0.3">
      <c r="A2" s="61" t="s">
        <v>28</v>
      </c>
      <c r="B2" s="63" t="s">
        <v>29</v>
      </c>
      <c r="C2" s="64"/>
    </row>
    <row r="3" spans="1:19" s="63" customFormat="1" ht="30.6" customHeight="1" x14ac:dyDescent="0.3">
      <c r="A3" s="61" t="s">
        <v>30</v>
      </c>
      <c r="B3" s="61" t="s">
        <v>31</v>
      </c>
      <c r="C3" s="64"/>
    </row>
    <row r="4" spans="1:19" s="63" customFormat="1" ht="24.9" customHeight="1" thickBot="1" x14ac:dyDescent="0.35">
      <c r="A4" s="61" t="s">
        <v>32</v>
      </c>
      <c r="B4" s="61" t="s">
        <v>31</v>
      </c>
      <c r="C4" s="64"/>
    </row>
    <row r="5" spans="1:19" ht="57.6" x14ac:dyDescent="0.3">
      <c r="A5" s="75" t="s">
        <v>33</v>
      </c>
      <c r="B5" s="76" t="s">
        <v>34</v>
      </c>
      <c r="C5" s="77" t="s">
        <v>35</v>
      </c>
      <c r="D5" s="78" t="s">
        <v>36</v>
      </c>
      <c r="E5" s="76" t="s">
        <v>37</v>
      </c>
      <c r="F5" s="76" t="s">
        <v>38</v>
      </c>
      <c r="G5" s="78" t="s">
        <v>39</v>
      </c>
      <c r="H5" s="79" t="s">
        <v>40</v>
      </c>
      <c r="I5" s="80" t="s">
        <v>0</v>
      </c>
      <c r="J5" s="76" t="s">
        <v>41</v>
      </c>
      <c r="K5" s="76" t="s">
        <v>42</v>
      </c>
      <c r="L5" s="76" t="s">
        <v>43</v>
      </c>
      <c r="M5" s="76" t="s">
        <v>44</v>
      </c>
      <c r="N5" s="22" t="s">
        <v>3</v>
      </c>
      <c r="O5" s="76" t="s">
        <v>45</v>
      </c>
      <c r="P5" s="76" t="s">
        <v>46</v>
      </c>
      <c r="Q5" s="27"/>
      <c r="R5" s="76" t="s">
        <v>47</v>
      </c>
      <c r="S5" s="23" t="s">
        <v>1</v>
      </c>
    </row>
    <row r="6" spans="1:19" ht="30" customHeight="1" thickBot="1" x14ac:dyDescent="0.35">
      <c r="A6" s="41"/>
      <c r="B6" s="11"/>
      <c r="C6" s="65"/>
      <c r="D6" s="11"/>
      <c r="E6" s="11"/>
      <c r="F6" s="11"/>
      <c r="G6" s="11"/>
      <c r="H6" s="11"/>
      <c r="I6" s="11"/>
      <c r="J6" s="42">
        <v>0.01</v>
      </c>
      <c r="K6" s="42">
        <v>0.05</v>
      </c>
      <c r="L6" s="42">
        <v>0.05</v>
      </c>
      <c r="M6" s="42">
        <v>0.1</v>
      </c>
      <c r="N6" s="42"/>
      <c r="O6" s="11"/>
      <c r="P6" s="13"/>
      <c r="Q6" s="43"/>
      <c r="R6" s="12"/>
      <c r="S6" s="13"/>
    </row>
    <row r="7" spans="1:19" s="51" customFormat="1" ht="30" customHeight="1" x14ac:dyDescent="0.3">
      <c r="A7" s="46"/>
      <c r="B7" s="47"/>
      <c r="C7" s="66"/>
      <c r="D7" s="47"/>
      <c r="E7" s="47"/>
      <c r="F7" s="47"/>
      <c r="G7" s="47"/>
      <c r="H7" s="47"/>
      <c r="I7" s="47"/>
      <c r="J7" s="48"/>
      <c r="K7" s="48"/>
      <c r="L7" s="48"/>
      <c r="M7" s="48"/>
      <c r="N7" s="48"/>
      <c r="O7" s="47"/>
      <c r="P7" s="49"/>
      <c r="Q7" s="57">
        <f>A8</f>
        <v>51606</v>
      </c>
      <c r="R7" s="50"/>
      <c r="S7" s="49"/>
    </row>
    <row r="8" spans="1:19" ht="30" customHeight="1" x14ac:dyDescent="0.3">
      <c r="A8" s="36">
        <v>51606</v>
      </c>
      <c r="B8" s="37" t="s">
        <v>18</v>
      </c>
      <c r="C8" s="67">
        <v>44818</v>
      </c>
      <c r="D8" s="38">
        <v>1</v>
      </c>
      <c r="E8" s="5">
        <v>827854</v>
      </c>
      <c r="F8" s="5">
        <f>ROUND((200*90.06)+(150*90.07),0)</f>
        <v>31523</v>
      </c>
      <c r="G8" s="5">
        <f>E8-F8</f>
        <v>796331</v>
      </c>
      <c r="H8" s="5">
        <f>ROUND(G8*18%,0)</f>
        <v>143340</v>
      </c>
      <c r="I8" s="5">
        <f>G8+H8</f>
        <v>939671</v>
      </c>
      <c r="J8" s="5">
        <f>ROUND(G8*J6,)</f>
        <v>7963</v>
      </c>
      <c r="K8" s="5">
        <f>ROUND(G8*5%,)</f>
        <v>39817</v>
      </c>
      <c r="L8" s="5">
        <f>ROUND(G8*5%,)</f>
        <v>39817</v>
      </c>
      <c r="M8" s="5">
        <f>ROUND(G8*10%,)</f>
        <v>79633</v>
      </c>
      <c r="N8" s="5">
        <f>H8</f>
        <v>143340</v>
      </c>
      <c r="O8" s="5">
        <v>103700</v>
      </c>
      <c r="P8" s="7">
        <f>ROUND(I8-SUM(J8:O8),)</f>
        <v>525401</v>
      </c>
      <c r="Q8" s="39"/>
      <c r="R8" s="6">
        <v>198000</v>
      </c>
      <c r="S8" s="40" t="s">
        <v>7</v>
      </c>
    </row>
    <row r="9" spans="1:19" ht="30" customHeight="1" x14ac:dyDescent="0.3">
      <c r="A9" s="36">
        <v>51606</v>
      </c>
      <c r="B9" s="20" t="s">
        <v>18</v>
      </c>
      <c r="C9" s="68">
        <v>44844</v>
      </c>
      <c r="D9" s="19">
        <v>2</v>
      </c>
      <c r="E9" s="9">
        <v>182814</v>
      </c>
      <c r="F9" s="9">
        <v>0</v>
      </c>
      <c r="G9" s="9">
        <f>E9-F9</f>
        <v>182814</v>
      </c>
      <c r="H9" s="9">
        <f>ROUND(G9*18%,0)</f>
        <v>32907</v>
      </c>
      <c r="I9" s="9">
        <f>G9+H9</f>
        <v>215721</v>
      </c>
      <c r="J9" s="9">
        <f>ROUND(G9*J6,)</f>
        <v>1828</v>
      </c>
      <c r="K9" s="9">
        <f>ROUND(G9*5%,)</f>
        <v>9141</v>
      </c>
      <c r="L9" s="9">
        <f>ROUND(G9*5%,)</f>
        <v>9141</v>
      </c>
      <c r="M9" s="9">
        <f>ROUND(G9*10%,)</f>
        <v>18281</v>
      </c>
      <c r="N9" s="9">
        <f>H9</f>
        <v>32907</v>
      </c>
      <c r="O9" s="9">
        <f>131520.5-O8</f>
        <v>27820.5</v>
      </c>
      <c r="P9" s="10">
        <f>ROUND(I9-SUM(J9:O9),)</f>
        <v>116603</v>
      </c>
      <c r="Q9" s="1"/>
      <c r="R9" s="8">
        <v>198000</v>
      </c>
      <c r="S9" s="59" t="s">
        <v>8</v>
      </c>
    </row>
    <row r="10" spans="1:19" ht="30" customHeight="1" x14ac:dyDescent="0.3">
      <c r="A10" s="36">
        <v>51606</v>
      </c>
      <c r="B10" s="20" t="s">
        <v>5</v>
      </c>
      <c r="C10" s="68">
        <v>44821</v>
      </c>
      <c r="D10" s="19">
        <v>1</v>
      </c>
      <c r="E10" s="9">
        <f>N8</f>
        <v>143340</v>
      </c>
      <c r="F10" s="9">
        <v>0</v>
      </c>
      <c r="G10" s="9">
        <f>E10-F10</f>
        <v>143340</v>
      </c>
      <c r="H10" s="9">
        <v>0</v>
      </c>
      <c r="I10" s="9">
        <f>G10+H10</f>
        <v>143340</v>
      </c>
      <c r="J10" s="9">
        <v>0</v>
      </c>
      <c r="K10" s="9"/>
      <c r="L10" s="9"/>
      <c r="M10" s="9"/>
      <c r="N10" s="9"/>
      <c r="O10" s="9"/>
      <c r="P10" s="10">
        <f>I10-SUM(J10:O10)</f>
        <v>143340</v>
      </c>
      <c r="Q10" s="1"/>
      <c r="R10" s="8">
        <v>99000</v>
      </c>
      <c r="S10" s="59" t="s">
        <v>9</v>
      </c>
    </row>
    <row r="11" spans="1:19" ht="30" customHeight="1" x14ac:dyDescent="0.3">
      <c r="A11" s="36">
        <v>51606</v>
      </c>
      <c r="B11" s="20" t="s">
        <v>5</v>
      </c>
      <c r="C11" s="68">
        <v>44880</v>
      </c>
      <c r="D11" s="19">
        <v>2</v>
      </c>
      <c r="E11" s="9">
        <f>N9</f>
        <v>32907</v>
      </c>
      <c r="F11" s="9">
        <v>0</v>
      </c>
      <c r="G11" s="9">
        <f>E11-F11</f>
        <v>32907</v>
      </c>
      <c r="H11" s="9">
        <v>0</v>
      </c>
      <c r="I11" s="9">
        <f>G11+H11</f>
        <v>32907</v>
      </c>
      <c r="J11" s="9">
        <v>0</v>
      </c>
      <c r="K11" s="9">
        <v>0</v>
      </c>
      <c r="L11" s="9"/>
      <c r="M11" s="9"/>
      <c r="N11" s="9">
        <v>0</v>
      </c>
      <c r="O11" s="9"/>
      <c r="P11" s="10">
        <f>I11-SUM(J11:N11)</f>
        <v>32907</v>
      </c>
      <c r="Q11" s="1"/>
      <c r="R11" s="8">
        <v>72447</v>
      </c>
      <c r="S11" s="59" t="s">
        <v>6</v>
      </c>
    </row>
    <row r="12" spans="1:19" ht="30" customHeight="1" x14ac:dyDescent="0.3">
      <c r="A12" s="36">
        <v>51606</v>
      </c>
      <c r="B12" s="20" t="s">
        <v>14</v>
      </c>
      <c r="C12" s="69">
        <v>44904</v>
      </c>
      <c r="D12" s="9"/>
      <c r="E12" s="9">
        <v>50000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10">
        <v>50000</v>
      </c>
      <c r="Q12" s="1"/>
      <c r="R12" s="8">
        <v>48005</v>
      </c>
      <c r="S12" s="59" t="s">
        <v>10</v>
      </c>
    </row>
    <row r="13" spans="1:19" ht="30" customHeight="1" x14ac:dyDescent="0.3">
      <c r="A13" s="36">
        <v>51606</v>
      </c>
      <c r="B13" s="20" t="s">
        <v>26</v>
      </c>
      <c r="C13" s="69">
        <v>45038</v>
      </c>
      <c r="D13" s="19">
        <v>4</v>
      </c>
      <c r="E13" s="9">
        <v>65700</v>
      </c>
      <c r="F13" s="9">
        <v>0</v>
      </c>
      <c r="G13" s="9">
        <f>E13-F13</f>
        <v>65700</v>
      </c>
      <c r="H13" s="9">
        <f>ROUND(G13*18%,)</f>
        <v>11826</v>
      </c>
      <c r="I13" s="9">
        <f>ROUND(G13+H13,)</f>
        <v>77526</v>
      </c>
      <c r="J13" s="9">
        <f>ROUND(G13*1%,)</f>
        <v>657</v>
      </c>
      <c r="K13" s="9">
        <f>ROUND(G13*5%,)</f>
        <v>3285</v>
      </c>
      <c r="L13" s="9">
        <f>ROUND(G13*10%,)</f>
        <v>6570</v>
      </c>
      <c r="M13" s="9">
        <f>ROUND(G13*10%,)</f>
        <v>6570</v>
      </c>
      <c r="N13" s="9">
        <v>0</v>
      </c>
      <c r="O13" s="9">
        <f>H13</f>
        <v>11826</v>
      </c>
      <c r="P13" s="10">
        <f>I13-SUM(J13:O13)</f>
        <v>48618</v>
      </c>
      <c r="Q13" s="1"/>
      <c r="R13" s="8">
        <v>143340</v>
      </c>
      <c r="S13" s="59" t="s">
        <v>11</v>
      </c>
    </row>
    <row r="14" spans="1:19" ht="30" customHeight="1" x14ac:dyDescent="0.3">
      <c r="A14" s="36">
        <v>51606</v>
      </c>
      <c r="B14" s="20" t="s">
        <v>5</v>
      </c>
      <c r="C14" s="68">
        <v>45245</v>
      </c>
      <c r="D14" s="19">
        <v>4</v>
      </c>
      <c r="E14" s="9">
        <v>11826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10">
        <f>E14</f>
        <v>11826</v>
      </c>
      <c r="Q14" s="1"/>
      <c r="R14" s="8">
        <v>32907</v>
      </c>
      <c r="S14" s="59" t="s">
        <v>12</v>
      </c>
    </row>
    <row r="15" spans="1:19" ht="30" customHeight="1" x14ac:dyDescent="0.3">
      <c r="A15" s="36">
        <v>51606</v>
      </c>
      <c r="B15" s="18"/>
      <c r="C15" s="6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10"/>
      <c r="Q15" s="1"/>
      <c r="R15" s="8">
        <v>50000</v>
      </c>
      <c r="S15" s="59" t="s">
        <v>13</v>
      </c>
    </row>
    <row r="16" spans="1:19" ht="30" customHeight="1" x14ac:dyDescent="0.3">
      <c r="A16" s="36">
        <v>51606</v>
      </c>
      <c r="B16" s="18"/>
      <c r="C16" s="69"/>
      <c r="D16" s="1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0"/>
      <c r="Q16" s="81"/>
      <c r="R16" s="8">
        <v>49500</v>
      </c>
      <c r="S16" s="59" t="s">
        <v>15</v>
      </c>
    </row>
    <row r="17" spans="1:20" ht="30" customHeight="1" x14ac:dyDescent="0.3">
      <c r="A17" s="36">
        <v>51606</v>
      </c>
      <c r="B17" s="21"/>
      <c r="C17" s="6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10"/>
      <c r="Q17" s="81"/>
      <c r="R17" s="8">
        <v>49500</v>
      </c>
      <c r="S17" s="59" t="s">
        <v>16</v>
      </c>
    </row>
    <row r="18" spans="1:20" ht="30" customHeight="1" x14ac:dyDescent="0.3">
      <c r="A18" s="36">
        <v>51606</v>
      </c>
      <c r="B18" s="21"/>
      <c r="C18" s="6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10"/>
      <c r="Q18" s="1"/>
      <c r="R18" s="8">
        <v>59400</v>
      </c>
      <c r="S18" s="25" t="s">
        <v>17</v>
      </c>
    </row>
    <row r="19" spans="1:20" ht="30" customHeight="1" x14ac:dyDescent="0.3">
      <c r="A19" s="36">
        <v>51606</v>
      </c>
      <c r="B19" s="21"/>
      <c r="C19" s="6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10"/>
      <c r="Q19" s="1"/>
      <c r="R19" s="8"/>
      <c r="S19" s="25"/>
    </row>
    <row r="20" spans="1:20" s="51" customFormat="1" ht="30" customHeight="1" x14ac:dyDescent="0.3">
      <c r="A20" s="52"/>
      <c r="B20" s="53"/>
      <c r="C20" s="70"/>
      <c r="D20" s="54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44"/>
      <c r="Q20" s="57">
        <f>A21</f>
        <v>51607</v>
      </c>
      <c r="R20" s="45"/>
      <c r="S20" s="56"/>
      <c r="T20" s="60">
        <f>SUM(P8:P19)-SUM(R8:R19)</f>
        <v>-71404</v>
      </c>
    </row>
    <row r="21" spans="1:20" ht="30" customHeight="1" x14ac:dyDescent="0.3">
      <c r="A21" s="24">
        <v>51607</v>
      </c>
      <c r="B21" s="18" t="s">
        <v>25</v>
      </c>
      <c r="C21" s="68">
        <v>44844</v>
      </c>
      <c r="D21" s="19">
        <v>3</v>
      </c>
      <c r="E21" s="9">
        <v>402481</v>
      </c>
      <c r="F21" s="9">
        <v>0</v>
      </c>
      <c r="G21" s="9">
        <f>E21-F21</f>
        <v>402481</v>
      </c>
      <c r="H21" s="9">
        <f>ROUND(G21*18%,)</f>
        <v>72447</v>
      </c>
      <c r="I21" s="9">
        <f>ROUND(G21+H21,)</f>
        <v>474928</v>
      </c>
      <c r="J21" s="9">
        <v>4025</v>
      </c>
      <c r="K21" s="9">
        <f>ROUND(G21*5%,)</f>
        <v>20124</v>
      </c>
      <c r="L21" s="9">
        <f>ROUND(G21*5%,)</f>
        <v>20124</v>
      </c>
      <c r="M21" s="9">
        <f>ROUND(G21*10%,)</f>
        <v>40248</v>
      </c>
      <c r="N21" s="9">
        <v>111736</v>
      </c>
      <c r="O21" s="9">
        <f>H21</f>
        <v>72447</v>
      </c>
      <c r="P21" s="10">
        <f>I21-SUM(J21:O21)</f>
        <v>206224</v>
      </c>
      <c r="Q21" s="1"/>
      <c r="R21" s="8">
        <v>148500</v>
      </c>
      <c r="S21" s="58" t="s">
        <v>20</v>
      </c>
    </row>
    <row r="22" spans="1:20" ht="30" customHeight="1" x14ac:dyDescent="0.3">
      <c r="A22" s="24">
        <v>51607</v>
      </c>
      <c r="B22" s="18" t="s">
        <v>5</v>
      </c>
      <c r="C22" s="68">
        <v>44882</v>
      </c>
      <c r="D22" s="19">
        <v>3</v>
      </c>
      <c r="E22" s="9">
        <v>72447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10">
        <f>E22</f>
        <v>72447</v>
      </c>
      <c r="Q22" s="1"/>
      <c r="R22" s="8">
        <v>57723</v>
      </c>
      <c r="S22" s="59" t="s">
        <v>21</v>
      </c>
    </row>
    <row r="23" spans="1:20" ht="30" customHeight="1" x14ac:dyDescent="0.3">
      <c r="A23" s="24">
        <v>51607</v>
      </c>
      <c r="B23" s="18" t="s">
        <v>19</v>
      </c>
      <c r="C23" s="68">
        <v>45269</v>
      </c>
      <c r="D23" s="19">
        <v>3</v>
      </c>
      <c r="E23" s="9">
        <v>50000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10">
        <f>E23</f>
        <v>50000</v>
      </c>
      <c r="Q23" s="1"/>
      <c r="R23" s="8">
        <v>50000</v>
      </c>
      <c r="S23" s="59" t="s">
        <v>22</v>
      </c>
    </row>
    <row r="24" spans="1:20" ht="30" customHeight="1" x14ac:dyDescent="0.3">
      <c r="A24" s="24">
        <v>51607</v>
      </c>
      <c r="B24" s="21"/>
      <c r="C24" s="6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10"/>
      <c r="Q24" s="1"/>
      <c r="R24" s="8">
        <v>72447</v>
      </c>
      <c r="S24" s="59" t="s">
        <v>6</v>
      </c>
    </row>
    <row r="25" spans="1:20" ht="30" customHeight="1" x14ac:dyDescent="0.3">
      <c r="A25" s="24">
        <v>51607</v>
      </c>
      <c r="B25" s="21"/>
      <c r="C25" s="6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10"/>
      <c r="Q25" s="1"/>
      <c r="R25" s="8"/>
      <c r="S25" s="59"/>
    </row>
    <row r="26" spans="1:20" ht="30" customHeight="1" thickBot="1" x14ac:dyDescent="0.35">
      <c r="A26" s="24">
        <v>51607</v>
      </c>
      <c r="B26" s="16"/>
      <c r="C26" s="71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7"/>
      <c r="Q26" s="28"/>
      <c r="R26" s="15"/>
      <c r="S26" s="17"/>
      <c r="T26" s="60">
        <f>SUM(P21:P25)-SUM(R21:R25)</f>
        <v>1</v>
      </c>
    </row>
    <row r="27" spans="1:20" ht="30" customHeight="1" x14ac:dyDescent="0.3">
      <c r="A27" s="14"/>
      <c r="B27" s="32"/>
      <c r="C27" s="72"/>
      <c r="D27" s="32"/>
      <c r="E27" s="32"/>
      <c r="F27" s="32"/>
      <c r="G27" s="32"/>
      <c r="H27" s="32"/>
      <c r="I27" s="32"/>
      <c r="J27" s="32"/>
      <c r="K27" s="32"/>
      <c r="L27" s="32"/>
      <c r="M27" s="33" t="s">
        <v>2</v>
      </c>
      <c r="N27" s="33"/>
      <c r="O27" s="32"/>
      <c r="P27" s="34">
        <f>SUM(P8:P25)</f>
        <v>1257366</v>
      </c>
      <c r="Q27" s="28"/>
      <c r="R27" s="31">
        <f>SUM(R6:R25)</f>
        <v>1328769</v>
      </c>
      <c r="S27" s="34" t="s">
        <v>23</v>
      </c>
    </row>
    <row r="28" spans="1:20" ht="30" customHeight="1" x14ac:dyDescent="0.3">
      <c r="A28" s="8"/>
      <c r="B28" s="9"/>
      <c r="C28" s="69"/>
      <c r="D28" s="9"/>
      <c r="E28" s="9">
        <f t="shared" ref="E28:O28" si="0">SUM(E8:E25)</f>
        <v>1839369</v>
      </c>
      <c r="F28" s="9">
        <f t="shared" si="0"/>
        <v>31523</v>
      </c>
      <c r="G28" s="9">
        <f t="shared" si="0"/>
        <v>1623573</v>
      </c>
      <c r="H28" s="9">
        <f t="shared" si="0"/>
        <v>260520</v>
      </c>
      <c r="I28" s="9">
        <f t="shared" si="0"/>
        <v>1884093</v>
      </c>
      <c r="J28" s="9">
        <f t="shared" si="0"/>
        <v>14473</v>
      </c>
      <c r="K28" s="9">
        <f t="shared" si="0"/>
        <v>72367</v>
      </c>
      <c r="L28" s="9">
        <f t="shared" si="0"/>
        <v>75652</v>
      </c>
      <c r="M28" s="9">
        <f t="shared" si="0"/>
        <v>144732</v>
      </c>
      <c r="N28" s="9">
        <f t="shared" si="0"/>
        <v>287983</v>
      </c>
      <c r="O28" s="9">
        <f t="shared" si="0"/>
        <v>215793.5</v>
      </c>
      <c r="P28" s="10"/>
      <c r="Q28" s="28"/>
      <c r="R28" s="8"/>
      <c r="S28" s="30"/>
    </row>
    <row r="29" spans="1:20" ht="30" customHeight="1" thickBot="1" x14ac:dyDescent="0.35">
      <c r="A29" s="12"/>
      <c r="B29" s="11"/>
      <c r="C29" s="65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3"/>
      <c r="Q29" s="29"/>
      <c r="R29" s="26">
        <f>P27-R27</f>
        <v>-71403</v>
      </c>
      <c r="S29" s="35" t="s">
        <v>24</v>
      </c>
    </row>
    <row r="30" spans="1:20" ht="30" customHeight="1" x14ac:dyDescent="0.3">
      <c r="A30" s="4"/>
      <c r="B30" s="4"/>
      <c r="C30" s="73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</sheetData>
  <mergeCells count="1">
    <mergeCell ref="Q16:Q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2022-06-28T06:22:04Z</cp:lastPrinted>
  <dcterms:created xsi:type="dcterms:W3CDTF">2022-06-10T14:11:52Z</dcterms:created>
  <dcterms:modified xsi:type="dcterms:W3CDTF">2025-05-29T12:22:41Z</dcterms:modified>
</cp:coreProperties>
</file>