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14CD3222-F726-4C1A-AD80-04DF6DD709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K18" i="1" s="1"/>
  <c r="H18" i="1" l="1"/>
  <c r="N18" i="1" s="1"/>
  <c r="J18" i="1"/>
  <c r="L18" i="1"/>
  <c r="M18" i="1"/>
  <c r="G17" i="1"/>
  <c r="K17" i="1" s="1"/>
  <c r="I18" i="1" l="1"/>
  <c r="O18" i="1" s="1"/>
  <c r="J17" i="1"/>
  <c r="L17" i="1"/>
  <c r="M17" i="1"/>
  <c r="H17" i="1"/>
  <c r="N17" i="1" s="1"/>
  <c r="E19" i="1" s="1"/>
  <c r="O19" i="1" s="1"/>
  <c r="S8" i="1"/>
  <c r="S12" i="1"/>
  <c r="I17" i="1" l="1"/>
  <c r="O17" i="1" s="1"/>
  <c r="G13" i="1"/>
  <c r="K13" i="1" s="1"/>
  <c r="H13" i="1" l="1"/>
  <c r="L13" i="1"/>
  <c r="M13" i="1"/>
  <c r="J13" i="1"/>
  <c r="G12" i="1"/>
  <c r="J12" i="1" s="1"/>
  <c r="G8" i="1"/>
  <c r="K8" i="1" s="1"/>
  <c r="N13" i="1" l="1"/>
  <c r="E15" i="1"/>
  <c r="I13" i="1"/>
  <c r="M8" i="1"/>
  <c r="M12" i="1"/>
  <c r="K12" i="1"/>
  <c r="L8" i="1"/>
  <c r="L12" i="1"/>
  <c r="H12" i="1"/>
  <c r="I12" i="1" s="1"/>
  <c r="H8" i="1"/>
  <c r="I8" i="1" s="1"/>
  <c r="O13" i="1" l="1"/>
  <c r="O15" i="1"/>
  <c r="N12" i="1"/>
  <c r="N8" i="1"/>
  <c r="J8" i="1"/>
  <c r="E9" i="1" l="1"/>
  <c r="O9" i="1" s="1"/>
  <c r="O12" i="1"/>
  <c r="E14" i="1"/>
  <c r="O14" i="1" s="1"/>
  <c r="O8" i="1"/>
  <c r="U16" i="1" l="1"/>
  <c r="U11" i="1"/>
</calcChain>
</file>

<file path=xl/sharedStrings.xml><?xml version="1.0" encoding="utf-8"?>
<sst xmlns="http://schemas.openxmlformats.org/spreadsheetml/2006/main" count="48" uniqueCount="40">
  <si>
    <t>Amount</t>
  </si>
  <si>
    <t>PAYMENT NOTE No.</t>
  </si>
  <si>
    <t>UTR</t>
  </si>
  <si>
    <t>TDS Amount @ 1% on BASIC AMOUNT</t>
  </si>
  <si>
    <t>Kasko Infrastructure</t>
  </si>
  <si>
    <t>12-01-2024 NEFT/AXISP00462196369/RIUP23/4202/KASCO INFRASTRUCTU/UBIN0572632 203433.00</t>
  </si>
  <si>
    <t>RIUP23/4202</t>
  </si>
  <si>
    <t>12-01-2024 NEFT/AXISP00462196368/RIUP23/4179/KASCO INFRASTRUCTU/UBIN0572632 353877.00</t>
  </si>
  <si>
    <t>RIUP23/4179</t>
  </si>
  <si>
    <t>28-05-2024 NEFT/AXISP00503313706/RIUP24/0535/KASCO INFRASTRUCTU/UBIN0572632 87257.00</t>
  </si>
  <si>
    <t>28-05-2024 NEFT/AXISP00503313699/RIUP23/4964/KASCO INFRASTRUCTU/UBIN0572632 79150.00</t>
  </si>
  <si>
    <t>03-08-2024 NEFT/AXISP00524511267/RIUP24/1094/KASCO INFRASTRUCTU/UBIN0572632 50162.00</t>
  </si>
  <si>
    <t>06-09-2024 NEFT/AXISP00537295296/RIUP24/1521/KASCO INFRASTRUCTU/UBIN0572632 300000.00</t>
  </si>
  <si>
    <t>13-03-2025 NEFT/AXISP00633032380/RIUP24/2521/KASCO INFRASTRUCTU/UBIN0572632 150000.00</t>
  </si>
  <si>
    <t>1 &amp; 2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</si>
  <si>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</si>
  <si>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</si>
  <si>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</si>
  <si>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</si>
  <si>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</si>
  <si>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</si>
  <si>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</si>
  <si>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GST Release Note</t>
  </si>
  <si>
    <t xml:space="preserve"> BHIKKI  VILLAGE BALANCE PIPE LINE  WORK ( ROAD RESTORATION WORK)  Work</t>
  </si>
  <si>
    <t xml:space="preserve"> BIHARI  VILLAGE BALANCE PIPE LINE  WORK ( ROAD RESTORATION WORK)  Work</t>
  </si>
  <si>
    <t>Invoice_Date</t>
  </si>
  <si>
    <t>Invoice_No</t>
  </si>
  <si>
    <t>Basic_Amount</t>
  </si>
  <si>
    <t>Debit_Amount</t>
  </si>
  <si>
    <t>After_Debit_Amount</t>
  </si>
  <si>
    <t>GST_Amount</t>
  </si>
  <si>
    <t>Invoice_Details</t>
  </si>
  <si>
    <t>TDS_Amount</t>
  </si>
  <si>
    <t>SD_Amount</t>
  </si>
  <si>
    <t>GST_SD_Amount</t>
  </si>
  <si>
    <t>Final_Amount</t>
  </si>
  <si>
    <t>Total_Amount</t>
  </si>
  <si>
    <t>On_Commission</t>
  </si>
  <si>
    <t>Hydro_Testing</t>
  </si>
  <si>
    <t xml:space="preserve">CHAURAWALA VILLAGE  BALANCE PIPE LAYING WORK (CC ROAD RESTORATION)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</si>
</sst>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15" fontId="3" fillId="3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43" fontId="3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3" fontId="0" fillId="3" borderId="3" xfId="0" applyNumberForma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43" fontId="7" fillId="4" borderId="3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5" xfId="0" applyFont="1" applyFill="1" applyBorder="1" applyAlignment="1">
      <alignment vertical="center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43" fontId="8" fillId="2" borderId="5" xfId="2" applyFont="1" applyFill="1" applyBorder="1" applyAlignment="1">
      <alignment horizontal="center" vertical="center"/>
    </xf>
    <xf numFmtId="43" fontId="6" fillId="2" borderId="5" xfId="2" applyFont="1" applyFill="1" applyBorder="1" applyAlignment="1">
      <alignment horizontal="center" vertical="center"/>
    </xf>
    <xf numFmtId="0" fontId="0" fillId="0" borderId="3" xfId="0" applyBorder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Y94"/>
  <sheetViews>
    <sheetView tabSelected="1" topLeftCell="A2" zoomScale="85" zoomScaleNormal="85" workbookViewId="0">
      <selection activeCell="B18" sqref="B18"/>
    </sheetView>
  </sheetViews>
  <sheetFormatPr defaultColWidth="9" defaultRowHeight="35.1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6" width="13.28515625" style="2" customWidth="1"/>
    <col min="7" max="7" width="13.5703125" style="2" customWidth="1"/>
    <col min="8" max="8" width="14.7109375" style="12" customWidth="1"/>
    <col min="9" max="9" width="12.85546875" style="12" bestFit="1" customWidth="1"/>
    <col min="10" max="10" width="15.140625" style="2" customWidth="1"/>
    <col min="11" max="11" width="13" style="2" customWidth="1"/>
    <col min="12" max="13" width="13.7109375" style="2" bestFit="1" customWidth="1"/>
    <col min="14" max="15" width="14.85546875" style="2" customWidth="1"/>
    <col min="16" max="16" width="21.7109375" style="2" hidden="1" customWidth="1"/>
    <col min="17" max="17" width="12.7109375" style="2" hidden="1" customWidth="1"/>
    <col min="18" max="18" width="14.5703125" style="2" hidden="1" customWidth="1"/>
    <col min="19" max="19" width="15" style="2" bestFit="1" customWidth="1"/>
    <col min="20" max="20" width="91.140625" style="2" bestFit="1" customWidth="1"/>
    <col min="21" max="21" width="13.85546875" style="2" bestFit="1" customWidth="1"/>
    <col min="22" max="16384" width="9" style="2"/>
  </cols>
  <sheetData>
    <row r="1" spans="1:77" ht="35.1" customHeight="1" x14ac:dyDescent="0.25">
      <c r="A1" s="38" t="s">
        <v>15</v>
      </c>
      <c r="B1" s="39" t="s">
        <v>4</v>
      </c>
      <c r="E1" s="3"/>
      <c r="F1" s="3"/>
      <c r="G1" s="3"/>
      <c r="H1" s="4"/>
      <c r="I1" s="4"/>
    </row>
    <row r="2" spans="1:77" ht="35.1" customHeight="1" thickBot="1" x14ac:dyDescent="0.3">
      <c r="A2" s="38" t="s">
        <v>16</v>
      </c>
      <c r="B2" t="s">
        <v>17</v>
      </c>
      <c r="C2" s="5"/>
      <c r="D2" s="5"/>
      <c r="E2" s="14"/>
      <c r="H2" s="13"/>
      <c r="I2" s="6"/>
      <c r="J2" s="13"/>
      <c r="K2" s="7"/>
      <c r="L2" s="7"/>
      <c r="M2" s="7"/>
      <c r="N2" s="7"/>
      <c r="O2" s="7"/>
      <c r="P2" s="7"/>
      <c r="Q2" s="7"/>
      <c r="R2" s="7"/>
    </row>
    <row r="3" spans="1:77" ht="35.1" customHeight="1" thickBot="1" x14ac:dyDescent="0.3">
      <c r="A3" s="38" t="s">
        <v>18</v>
      </c>
      <c r="B3" t="s">
        <v>19</v>
      </c>
      <c r="C3" s="5"/>
      <c r="D3" s="5"/>
      <c r="H3" s="13"/>
      <c r="I3" s="6"/>
      <c r="J3" s="13"/>
      <c r="K3" s="7"/>
      <c r="L3" s="7"/>
      <c r="M3" s="7"/>
      <c r="N3" s="7"/>
      <c r="O3" s="7"/>
      <c r="P3" s="7"/>
      <c r="Q3" s="7"/>
      <c r="R3" s="7"/>
    </row>
    <row r="4" spans="1:77" ht="35.1" customHeight="1" thickBot="1" x14ac:dyDescent="0.3">
      <c r="A4" s="38" t="s">
        <v>20</v>
      </c>
      <c r="B4" t="s">
        <v>19</v>
      </c>
      <c r="C4" s="8"/>
      <c r="D4" s="8"/>
      <c r="E4" s="7"/>
      <c r="F4" s="7"/>
      <c r="G4" s="7"/>
      <c r="H4" s="9"/>
      <c r="I4" s="9"/>
      <c r="J4" s="7"/>
      <c r="K4" s="7"/>
      <c r="L4" s="7"/>
      <c r="M4" s="7"/>
      <c r="P4" s="7"/>
      <c r="Q4" s="10"/>
      <c r="R4" s="10"/>
      <c r="S4" s="10"/>
      <c r="T4" s="10"/>
    </row>
    <row r="5" spans="1:77" ht="35.1" customHeight="1" x14ac:dyDescent="0.25">
      <c r="A5" s="40" t="s">
        <v>21</v>
      </c>
      <c r="B5" s="43" t="s">
        <v>31</v>
      </c>
      <c r="C5" s="41" t="s">
        <v>25</v>
      </c>
      <c r="D5" s="42" t="s">
        <v>26</v>
      </c>
      <c r="E5" s="43" t="s">
        <v>27</v>
      </c>
      <c r="F5" s="43" t="s">
        <v>28</v>
      </c>
      <c r="G5" s="42" t="s">
        <v>29</v>
      </c>
      <c r="H5" s="44" t="s">
        <v>30</v>
      </c>
      <c r="I5" s="45" t="s">
        <v>0</v>
      </c>
      <c r="J5" s="43" t="s">
        <v>32</v>
      </c>
      <c r="K5" s="43" t="s">
        <v>33</v>
      </c>
      <c r="L5" s="21" t="s">
        <v>38</v>
      </c>
      <c r="M5" s="21" t="s">
        <v>37</v>
      </c>
      <c r="N5" s="43" t="s">
        <v>34</v>
      </c>
      <c r="O5" s="43" t="s">
        <v>35</v>
      </c>
      <c r="P5" s="21" t="s">
        <v>1</v>
      </c>
      <c r="Q5" s="21" t="s">
        <v>0</v>
      </c>
      <c r="R5" s="21" t="s">
        <v>3</v>
      </c>
      <c r="S5" s="43" t="s">
        <v>36</v>
      </c>
      <c r="T5" s="21" t="s">
        <v>2</v>
      </c>
      <c r="U5" s="20"/>
    </row>
    <row r="6" spans="1:77" ht="35.1" customHeight="1" thickBot="1" x14ac:dyDescent="0.3">
      <c r="A6" s="32"/>
      <c r="B6" s="31"/>
      <c r="C6" s="31"/>
      <c r="D6" s="31"/>
      <c r="E6" s="31"/>
      <c r="F6" s="31"/>
      <c r="G6" s="31"/>
      <c r="H6" s="34">
        <v>0.18</v>
      </c>
      <c r="I6" s="31"/>
      <c r="J6" s="34">
        <v>0.02</v>
      </c>
      <c r="K6" s="34">
        <v>0.05</v>
      </c>
      <c r="L6" s="34">
        <v>0.1</v>
      </c>
      <c r="M6" s="34">
        <v>0.1</v>
      </c>
      <c r="N6" s="31"/>
      <c r="O6" s="31"/>
      <c r="P6" s="31"/>
      <c r="Q6" s="31"/>
      <c r="R6" s="34">
        <v>0.01</v>
      </c>
      <c r="S6" s="31"/>
      <c r="T6" s="31"/>
      <c r="U6" s="32"/>
    </row>
    <row r="7" spans="1:77" s="15" customFormat="1" ht="35.1" customHeight="1" x14ac:dyDescent="0.25">
      <c r="A7" s="33"/>
      <c r="B7" s="17"/>
      <c r="C7" s="17"/>
      <c r="D7" s="17"/>
      <c r="E7" s="17"/>
      <c r="F7" s="17"/>
      <c r="G7" s="17"/>
      <c r="H7" s="18"/>
      <c r="I7" s="17"/>
      <c r="J7" s="18"/>
      <c r="K7" s="18"/>
      <c r="L7" s="18"/>
      <c r="M7" s="18"/>
      <c r="N7" s="17"/>
      <c r="O7" s="17"/>
      <c r="P7" s="17"/>
      <c r="Q7" s="17"/>
      <c r="R7" s="18"/>
      <c r="S7" s="17"/>
      <c r="T7" s="17"/>
      <c r="U7" s="3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ht="35.1" customHeight="1" x14ac:dyDescent="0.25">
      <c r="A8" s="22">
        <v>60927</v>
      </c>
      <c r="B8" s="24" t="s">
        <v>23</v>
      </c>
      <c r="C8" s="1">
        <v>45276</v>
      </c>
      <c r="D8" s="25">
        <v>4</v>
      </c>
      <c r="E8" s="11">
        <v>484762</v>
      </c>
      <c r="F8" s="11"/>
      <c r="G8" s="26">
        <f>E8-F8</f>
        <v>484762</v>
      </c>
      <c r="H8" s="11">
        <f>ROUND(G8*$H$6,)</f>
        <v>87257</v>
      </c>
      <c r="I8" s="11">
        <f>ROUND(G8+H8,0)</f>
        <v>572019</v>
      </c>
      <c r="J8" s="11">
        <f>ROUND(E8*$J$6,0)</f>
        <v>9695</v>
      </c>
      <c r="K8" s="11">
        <f>G8*K6</f>
        <v>24238.100000000002</v>
      </c>
      <c r="L8" s="11">
        <f>G8*L6</f>
        <v>48476.200000000004</v>
      </c>
      <c r="M8" s="11">
        <f>G8*M6</f>
        <v>48476.200000000004</v>
      </c>
      <c r="N8" s="37">
        <f>H8</f>
        <v>87257</v>
      </c>
      <c r="O8" s="11">
        <f>I8-SUM(J8:N8)</f>
        <v>353876.5</v>
      </c>
      <c r="P8" s="11" t="s">
        <v>8</v>
      </c>
      <c r="Q8" s="11">
        <v>353877</v>
      </c>
      <c r="R8" s="11">
        <v>0</v>
      </c>
      <c r="S8" s="11">
        <f>Q8-R8</f>
        <v>353877</v>
      </c>
      <c r="T8" s="36" t="s">
        <v>7</v>
      </c>
      <c r="U8" s="22"/>
    </row>
    <row r="9" spans="1:77" ht="35.1" customHeight="1" x14ac:dyDescent="0.25">
      <c r="A9" s="22">
        <v>60927</v>
      </c>
      <c r="B9" t="s">
        <v>22</v>
      </c>
      <c r="C9" s="1"/>
      <c r="D9" s="25">
        <v>4</v>
      </c>
      <c r="E9" s="11">
        <f>N8</f>
        <v>87257</v>
      </c>
      <c r="F9" s="11"/>
      <c r="G9" s="25"/>
      <c r="H9" s="11"/>
      <c r="I9" s="11"/>
      <c r="J9" s="11"/>
      <c r="K9" s="11"/>
      <c r="L9" s="11"/>
      <c r="M9" s="11"/>
      <c r="N9" s="11"/>
      <c r="O9" s="37">
        <f>E9</f>
        <v>87257</v>
      </c>
      <c r="P9" s="11"/>
      <c r="Q9" s="11"/>
      <c r="R9" s="11"/>
      <c r="S9" s="11">
        <v>87257</v>
      </c>
      <c r="T9" s="36" t="s">
        <v>9</v>
      </c>
      <c r="U9" s="22"/>
    </row>
    <row r="10" spans="1:77" ht="35.1" customHeight="1" x14ac:dyDescent="0.25">
      <c r="A10" s="22"/>
      <c r="B10" s="24"/>
      <c r="C10" s="1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7"/>
      <c r="U10" s="22"/>
    </row>
    <row r="11" spans="1:77" s="15" customFormat="1" ht="35.1" customHeight="1" x14ac:dyDescent="0.25">
      <c r="A11" s="23"/>
      <c r="B11" s="28"/>
      <c r="C11" s="19"/>
      <c r="D11" s="2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23"/>
      <c r="U11" s="30">
        <f>SUM(O8:O10)-SUM(S8:S10)</f>
        <v>-0.5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ht="35.1" customHeight="1" x14ac:dyDescent="0.25">
      <c r="A12" s="22">
        <v>60765</v>
      </c>
      <c r="B12" s="24" t="s">
        <v>24</v>
      </c>
      <c r="C12" s="1">
        <v>45276</v>
      </c>
      <c r="D12" s="25">
        <v>3</v>
      </c>
      <c r="E12" s="11">
        <v>619047</v>
      </c>
      <c r="F12" s="11">
        <v>340370</v>
      </c>
      <c r="G12" s="26">
        <f>E12-F12</f>
        <v>278677</v>
      </c>
      <c r="H12" s="11">
        <f>ROUND(G12*$H$6,)</f>
        <v>50162</v>
      </c>
      <c r="I12" s="11">
        <f>ROUND(G12+H12,0)</f>
        <v>328839</v>
      </c>
      <c r="J12" s="11">
        <f>ROUND(G12*$J$6,0)</f>
        <v>5574</v>
      </c>
      <c r="K12" s="11">
        <f>G12*5%</f>
        <v>13933.85</v>
      </c>
      <c r="L12" s="11">
        <f>G12*10%</f>
        <v>27867.7</v>
      </c>
      <c r="M12" s="11">
        <f>G12*10%</f>
        <v>27867.7</v>
      </c>
      <c r="N12" s="37">
        <f>H12</f>
        <v>50162</v>
      </c>
      <c r="O12" s="11">
        <f>I12-SUM(J12:N12)</f>
        <v>203433.75</v>
      </c>
      <c r="P12" s="11" t="s">
        <v>6</v>
      </c>
      <c r="Q12" s="11">
        <v>203433</v>
      </c>
      <c r="R12" s="11">
        <v>0</v>
      </c>
      <c r="S12" s="11">
        <f>Q12-R12</f>
        <v>203433</v>
      </c>
      <c r="T12" s="36" t="s">
        <v>5</v>
      </c>
      <c r="U12" s="22"/>
    </row>
    <row r="13" spans="1:77" ht="35.1" customHeight="1" x14ac:dyDescent="0.25">
      <c r="A13" s="22">
        <v>60765</v>
      </c>
      <c r="B13" s="24" t="s">
        <v>24</v>
      </c>
      <c r="C13" s="1">
        <v>45348</v>
      </c>
      <c r="D13" s="25">
        <v>5</v>
      </c>
      <c r="E13" s="11">
        <v>236173</v>
      </c>
      <c r="F13" s="11">
        <v>127750</v>
      </c>
      <c r="G13" s="26">
        <f>E13-F13</f>
        <v>108423</v>
      </c>
      <c r="H13" s="11">
        <f>ROUND(G13*$H$6,)</f>
        <v>19516</v>
      </c>
      <c r="I13" s="11">
        <f>ROUND(G13+H13,0)</f>
        <v>127939</v>
      </c>
      <c r="J13" s="11">
        <f>ROUND(G13*$J$6,0)</f>
        <v>2168</v>
      </c>
      <c r="K13" s="11">
        <f>G13*5%</f>
        <v>5421.1500000000005</v>
      </c>
      <c r="L13" s="11">
        <f>G13*10%</f>
        <v>10842.300000000001</v>
      </c>
      <c r="M13" s="11">
        <f>G13*10%</f>
        <v>10842.300000000001</v>
      </c>
      <c r="N13" s="37">
        <f>H13</f>
        <v>19516</v>
      </c>
      <c r="O13" s="11">
        <f>I13-SUM(J13:N13)</f>
        <v>79149.25</v>
      </c>
      <c r="P13" s="11"/>
      <c r="Q13" s="11"/>
      <c r="R13" s="11"/>
      <c r="S13" s="11">
        <v>79150</v>
      </c>
      <c r="T13" s="36" t="s">
        <v>10</v>
      </c>
      <c r="U13" s="22"/>
    </row>
    <row r="14" spans="1:77" ht="35.1" customHeight="1" x14ac:dyDescent="0.25">
      <c r="A14" s="22">
        <v>60765</v>
      </c>
      <c r="B14" t="s">
        <v>22</v>
      </c>
      <c r="C14" s="1"/>
      <c r="D14" s="25">
        <v>3</v>
      </c>
      <c r="E14" s="11">
        <f>N12</f>
        <v>50162</v>
      </c>
      <c r="F14" s="11"/>
      <c r="G14" s="25"/>
      <c r="H14" s="11"/>
      <c r="I14" s="11"/>
      <c r="J14" s="11"/>
      <c r="K14" s="11"/>
      <c r="L14" s="11"/>
      <c r="M14" s="11"/>
      <c r="N14" s="11"/>
      <c r="O14" s="37">
        <f>E14</f>
        <v>50162</v>
      </c>
      <c r="P14" s="11"/>
      <c r="Q14" s="11"/>
      <c r="R14" s="11"/>
      <c r="S14" s="11">
        <v>50162</v>
      </c>
      <c r="T14" s="27" t="s">
        <v>11</v>
      </c>
      <c r="U14" s="22"/>
    </row>
    <row r="15" spans="1:77" ht="35.1" customHeight="1" x14ac:dyDescent="0.25">
      <c r="A15" s="22">
        <v>60765</v>
      </c>
      <c r="B15" t="s">
        <v>22</v>
      </c>
      <c r="C15" s="1"/>
      <c r="D15" s="25">
        <v>5</v>
      </c>
      <c r="E15" s="11">
        <f>H13</f>
        <v>19516</v>
      </c>
      <c r="F15" s="11"/>
      <c r="G15" s="25"/>
      <c r="H15" s="11"/>
      <c r="I15" s="11"/>
      <c r="J15" s="11"/>
      <c r="K15" s="11"/>
      <c r="L15" s="11"/>
      <c r="M15" s="11"/>
      <c r="N15" s="11"/>
      <c r="O15" s="37">
        <f>N13</f>
        <v>19516</v>
      </c>
      <c r="P15" s="11"/>
      <c r="Q15" s="11"/>
      <c r="R15" s="11"/>
      <c r="S15" s="11"/>
      <c r="T15" s="27"/>
      <c r="U15" s="22"/>
    </row>
    <row r="16" spans="1:77" s="15" customFormat="1" ht="35.1" customHeight="1" x14ac:dyDescent="0.25">
      <c r="A16" s="23"/>
      <c r="B16" s="28"/>
      <c r="C16" s="19"/>
      <c r="D16" s="2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3"/>
      <c r="U16" s="30">
        <f>SUM(O12:O15)-SUM(S12:S15)</f>
        <v>19516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s="15" customFormat="1" ht="35.1" customHeight="1" x14ac:dyDescent="0.25">
      <c r="A17" s="22">
        <v>64663</v>
      </c>
      <c r="B17" s="24" t="s">
        <v>39</v>
      </c>
      <c r="C17" s="1">
        <v>45522</v>
      </c>
      <c r="D17" s="25">
        <v>1</v>
      </c>
      <c r="E17" s="11">
        <v>677836</v>
      </c>
      <c r="F17" s="11">
        <v>208583</v>
      </c>
      <c r="G17" s="26">
        <f>E17-F17</f>
        <v>469253</v>
      </c>
      <c r="H17" s="11">
        <f>ROUND(G17*$H$6,)</f>
        <v>84466</v>
      </c>
      <c r="I17" s="11">
        <f>ROUND(G17+H17,0)</f>
        <v>553719</v>
      </c>
      <c r="J17" s="11">
        <f>ROUND(G17*$J$6,0)</f>
        <v>9385</v>
      </c>
      <c r="K17" s="11">
        <f>G17*5%</f>
        <v>23462.65</v>
      </c>
      <c r="L17" s="11">
        <f>G17*10%</f>
        <v>46925.3</v>
      </c>
      <c r="M17" s="11">
        <f>G17*10%</f>
        <v>46925.3</v>
      </c>
      <c r="N17" s="37">
        <f>H17</f>
        <v>84466</v>
      </c>
      <c r="O17" s="11">
        <f>I17-SUM(J17:N17)</f>
        <v>342554.75</v>
      </c>
      <c r="P17" s="11" t="s">
        <v>6</v>
      </c>
      <c r="Q17" s="11">
        <v>203433</v>
      </c>
      <c r="R17" s="11">
        <v>0</v>
      </c>
      <c r="S17" s="11">
        <v>300000</v>
      </c>
      <c r="T17" s="36" t="s">
        <v>12</v>
      </c>
      <c r="U17" s="2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s="15" customFormat="1" ht="35.1" customHeight="1" x14ac:dyDescent="0.25">
      <c r="A18" s="22">
        <v>64663</v>
      </c>
      <c r="B18" s="24" t="s">
        <v>39</v>
      </c>
      <c r="C18" s="1">
        <v>45612</v>
      </c>
      <c r="D18" s="25">
        <v>2</v>
      </c>
      <c r="E18" s="11">
        <v>820852</v>
      </c>
      <c r="F18" s="11">
        <v>217714</v>
      </c>
      <c r="G18" s="26">
        <f>E18-F18</f>
        <v>603138</v>
      </c>
      <c r="H18" s="11">
        <f>ROUND(G18*$H$6,)</f>
        <v>108565</v>
      </c>
      <c r="I18" s="11">
        <f>ROUND(G18+H18,0)</f>
        <v>711703</v>
      </c>
      <c r="J18" s="11">
        <f>ROUND(G18*$J$6,0)</f>
        <v>12063</v>
      </c>
      <c r="K18" s="11">
        <f>G18*5%</f>
        <v>30156.9</v>
      </c>
      <c r="L18" s="11">
        <f>G18*10%</f>
        <v>60313.8</v>
      </c>
      <c r="M18" s="11">
        <f>G18*10%</f>
        <v>60313.8</v>
      </c>
      <c r="N18" s="37">
        <f>H18</f>
        <v>108565</v>
      </c>
      <c r="O18" s="11">
        <f>I18-SUM(J18:N18)</f>
        <v>440290.5</v>
      </c>
      <c r="P18" s="11"/>
      <c r="Q18" s="11"/>
      <c r="R18" s="11"/>
      <c r="S18" s="11">
        <v>150000</v>
      </c>
      <c r="T18" s="36" t="s">
        <v>13</v>
      </c>
      <c r="U18" s="2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s="15" customFormat="1" ht="35.1" customHeight="1" x14ac:dyDescent="0.25">
      <c r="A19" s="22">
        <v>64663</v>
      </c>
      <c r="B19" s="46" t="s">
        <v>22</v>
      </c>
      <c r="C19" s="1"/>
      <c r="D19" s="25" t="s">
        <v>14</v>
      </c>
      <c r="E19" s="11">
        <f>N17+N18</f>
        <v>193031</v>
      </c>
      <c r="F19" s="11"/>
      <c r="G19" s="25"/>
      <c r="H19" s="11"/>
      <c r="I19" s="11"/>
      <c r="J19" s="11"/>
      <c r="K19" s="11"/>
      <c r="L19" s="11"/>
      <c r="M19" s="11"/>
      <c r="N19" s="11"/>
      <c r="O19" s="37">
        <f>E19</f>
        <v>193031</v>
      </c>
      <c r="P19" s="11"/>
      <c r="Q19" s="11"/>
      <c r="R19" s="11"/>
      <c r="S19" s="11"/>
      <c r="T19" s="27"/>
      <c r="U19" s="2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35.1" customHeight="1" thickBot="1" x14ac:dyDescent="0.3">
      <c r="H20" s="2"/>
      <c r="I20" s="2"/>
      <c r="P20" s="35"/>
      <c r="Q20" s="35"/>
      <c r="R20" s="35"/>
    </row>
    <row r="21" spans="1:77" ht="34.9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77" ht="35.1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77" ht="35.1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77" ht="35.1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77" ht="35.1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77" ht="35.1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77" ht="35.1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77" ht="35.1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77" ht="35.1" customHeight="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77" ht="35.1" customHeight="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77" ht="35.1" customHeight="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77" ht="35.1" customHeight="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35.1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35.1" customHeight="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35.1" customHeight="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35.1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35.1" customHeigh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35.1" customHeight="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35.1" customHeight="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35.1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35.1" customHeight="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35.1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35.1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35.1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35.1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35.1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35.1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35.1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35.1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35.1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35.1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35.1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35.1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35.1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35.1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35.1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35.1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35.1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35.1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35.1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35.1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35.1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35.1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35.1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35.1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35.1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35.1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35.1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35.1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35.1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35.1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35.1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35.1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35.1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35.1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35.1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35.1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35.1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35.1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35.1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35.1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35.1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35.1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35.1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35.1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N85" s="9"/>
      <c r="O85" s="9"/>
      <c r="P85" s="9"/>
      <c r="Q85" s="9"/>
      <c r="R85" s="9"/>
      <c r="S85" s="9"/>
      <c r="T85" s="9"/>
    </row>
    <row r="86" spans="1:20" ht="35.1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N86" s="9"/>
      <c r="O86" s="9"/>
      <c r="P86" s="9"/>
      <c r="Q86" s="9"/>
      <c r="R86" s="9"/>
      <c r="S86" s="9"/>
      <c r="T86" s="9"/>
    </row>
    <row r="87" spans="1:20" ht="35.1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N87" s="9"/>
      <c r="O87" s="9"/>
      <c r="P87" s="9"/>
      <c r="Q87" s="9"/>
      <c r="R87" s="9"/>
      <c r="S87" s="9"/>
      <c r="T87" s="9"/>
    </row>
    <row r="88" spans="1:20" ht="35.1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N88" s="9"/>
      <c r="O88" s="9"/>
      <c r="P88" s="9"/>
      <c r="Q88" s="9"/>
      <c r="R88" s="9"/>
      <c r="S88" s="9"/>
      <c r="T88" s="9"/>
    </row>
    <row r="89" spans="1:20" ht="35.1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N89" s="9"/>
      <c r="O89" s="9"/>
      <c r="P89" s="9"/>
      <c r="Q89" s="9"/>
      <c r="R89" s="9"/>
      <c r="S89" s="9"/>
      <c r="T89" s="9"/>
    </row>
    <row r="90" spans="1:20" ht="35.1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N90" s="9"/>
      <c r="O90" s="9"/>
      <c r="P90" s="9"/>
      <c r="Q90" s="9"/>
      <c r="R90" s="9"/>
      <c r="S90" s="9"/>
      <c r="T90" s="9"/>
    </row>
    <row r="91" spans="1:20" ht="35.1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N91" s="9"/>
      <c r="O91" s="9"/>
      <c r="P91" s="9"/>
      <c r="Q91" s="9"/>
      <c r="R91" s="9"/>
      <c r="S91" s="9"/>
      <c r="T91" s="9"/>
    </row>
    <row r="92" spans="1:20" ht="35.1" customHeight="1" x14ac:dyDescent="0.25">
      <c r="H92" s="4"/>
      <c r="I92" s="4"/>
    </row>
    <row r="93" spans="1:20" ht="35.1" customHeight="1" x14ac:dyDescent="0.25">
      <c r="H93" s="4"/>
      <c r="I93" s="4"/>
    </row>
    <row r="94" spans="1:20" ht="35.1" customHeight="1" x14ac:dyDescent="0.25">
      <c r="H94" s="4"/>
      <c r="I9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2025-05-31T06:58:05Z</dcterms:modified>
</cp:coreProperties>
</file>