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C28F7AAF-3BA0-4129-A253-484AC7BA0E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CC RA BILLS WORKING" sheetId="3" r:id="rId1"/>
    <sheet name="Sheet1" sheetId="1" r:id="rId2"/>
    <sheet name="22.7.24" sheetId="2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AA39" i="3" l="1"/>
  <c r="L24" i="3"/>
  <c r="I24" i="3"/>
  <c r="K24" i="3" s="1"/>
  <c r="L23" i="3"/>
  <c r="I23" i="3"/>
  <c r="K23" i="3" s="1"/>
  <c r="L22" i="3"/>
  <c r="G22" i="3"/>
  <c r="I22" i="3" s="1"/>
  <c r="V20" i="3"/>
  <c r="U20" i="3"/>
  <c r="R20" i="3"/>
  <c r="Q20" i="3"/>
  <c r="T20" i="3" s="1"/>
  <c r="K20" i="3"/>
  <c r="I20" i="3"/>
  <c r="J20" i="3" s="1"/>
  <c r="U18" i="3"/>
  <c r="K18" i="3"/>
  <c r="J18" i="3"/>
  <c r="I18" i="3"/>
  <c r="U17" i="3"/>
  <c r="K17" i="3"/>
  <c r="J17" i="3"/>
  <c r="I17" i="3"/>
  <c r="U16" i="3"/>
  <c r="K16" i="3"/>
  <c r="J16" i="3"/>
  <c r="I16" i="3"/>
  <c r="U15" i="3"/>
  <c r="K15" i="3"/>
  <c r="J15" i="3"/>
  <c r="I15" i="3"/>
  <c r="U14" i="3"/>
  <c r="K14" i="3"/>
  <c r="J14" i="3"/>
  <c r="I14" i="3"/>
  <c r="U13" i="3"/>
  <c r="K13" i="3"/>
  <c r="J13" i="3"/>
  <c r="I13" i="3"/>
  <c r="U12" i="3"/>
  <c r="K12" i="3"/>
  <c r="J12" i="3"/>
  <c r="I12" i="3"/>
  <c r="AD11" i="3"/>
  <c r="U11" i="3"/>
  <c r="K11" i="3"/>
  <c r="J11" i="3"/>
  <c r="I11" i="3"/>
  <c r="X10" i="3"/>
  <c r="AD8" i="3"/>
  <c r="Q8" i="3"/>
  <c r="X7" i="3"/>
  <c r="O12" i="3" l="1"/>
  <c r="V12" i="3" s="1"/>
  <c r="O14" i="3"/>
  <c r="R14" i="3" s="1"/>
  <c r="O15" i="3"/>
  <c r="R15" i="3" s="1"/>
  <c r="O16" i="3"/>
  <c r="O18" i="3"/>
  <c r="Q18" i="3" s="1"/>
  <c r="O13" i="3"/>
  <c r="R13" i="3" s="1"/>
  <c r="O17" i="3"/>
  <c r="Q17" i="3" s="1"/>
  <c r="S20" i="3"/>
  <c r="W20" i="3" s="1"/>
  <c r="O11" i="3"/>
  <c r="R11" i="3" s="1"/>
  <c r="K22" i="3"/>
  <c r="U22" i="3"/>
  <c r="J22" i="3"/>
  <c r="V14" i="3"/>
  <c r="V16" i="3"/>
  <c r="Q16" i="3"/>
  <c r="R8" i="3"/>
  <c r="V8" i="3" s="1"/>
  <c r="W9" i="3" s="1"/>
  <c r="V15" i="3"/>
  <c r="J23" i="3"/>
  <c r="O23" i="3" s="1"/>
  <c r="U23" i="3"/>
  <c r="J24" i="3"/>
  <c r="O24" i="3" s="1"/>
  <c r="U24" i="3"/>
  <c r="R12" i="3" l="1"/>
  <c r="R18" i="3"/>
  <c r="Q15" i="3"/>
  <c r="V18" i="3"/>
  <c r="Q13" i="3"/>
  <c r="S13" i="3" s="1"/>
  <c r="Q12" i="3"/>
  <c r="T12" i="3" s="1"/>
  <c r="Q14" i="3"/>
  <c r="S14" i="3" s="1"/>
  <c r="V13" i="3"/>
  <c r="V11" i="3"/>
  <c r="V17" i="3"/>
  <c r="Q11" i="3"/>
  <c r="T11" i="3" s="1"/>
  <c r="S8" i="3"/>
  <c r="W8" i="3" s="1"/>
  <c r="V24" i="3"/>
  <c r="R24" i="3"/>
  <c r="Q24" i="3"/>
  <c r="T16" i="3"/>
  <c r="R16" i="3"/>
  <c r="S16" i="3" s="1"/>
  <c r="O22" i="3"/>
  <c r="V23" i="3"/>
  <c r="R23" i="3"/>
  <c r="Q23" i="3"/>
  <c r="S11" i="3"/>
  <c r="T18" i="3"/>
  <c r="S18" i="3"/>
  <c r="S15" i="3"/>
  <c r="T15" i="3"/>
  <c r="S12" i="3"/>
  <c r="T17" i="3"/>
  <c r="R17" i="3"/>
  <c r="S17" i="3" s="1"/>
  <c r="T13" i="3" l="1"/>
  <c r="W12" i="3"/>
  <c r="W19" i="3"/>
  <c r="T14" i="3"/>
  <c r="W14" i="3" s="1"/>
  <c r="W17" i="3"/>
  <c r="W16" i="3"/>
  <c r="W18" i="3"/>
  <c r="W11" i="3"/>
  <c r="T23" i="3"/>
  <c r="S23" i="3"/>
  <c r="W23" i="3" s="1"/>
  <c r="W13" i="3"/>
  <c r="S24" i="3"/>
  <c r="T24" i="3"/>
  <c r="W15" i="3"/>
  <c r="V22" i="3"/>
  <c r="R22" i="3"/>
  <c r="Q22" i="3"/>
  <c r="W24" i="3" l="1"/>
  <c r="S22" i="3"/>
  <c r="T22" i="3"/>
  <c r="W22" i="3" l="1"/>
  <c r="R9" i="2" l="1"/>
  <c r="R6" i="2"/>
  <c r="H39" i="2"/>
  <c r="J39" i="2"/>
  <c r="O39" i="2"/>
  <c r="F14" i="2"/>
  <c r="G14" i="2"/>
  <c r="I13" i="2"/>
  <c r="K13" i="2" s="1"/>
  <c r="F13" i="2"/>
  <c r="G13" i="2"/>
  <c r="G17" i="2"/>
  <c r="F17" i="2"/>
  <c r="G15" i="2"/>
  <c r="F15" i="2"/>
  <c r="G16" i="2"/>
  <c r="I16" i="2" s="1"/>
  <c r="P16" i="2" s="1"/>
  <c r="I20" i="2" s="1"/>
  <c r="F16" i="2"/>
  <c r="F12" i="2"/>
  <c r="I12" i="2" s="1"/>
  <c r="P12" i="2" s="1"/>
  <c r="I23" i="2" s="1"/>
  <c r="G12" i="2"/>
  <c r="G10" i="2"/>
  <c r="F10" i="2"/>
  <c r="I10" i="2" s="1"/>
  <c r="P10" i="2" s="1"/>
  <c r="G11" i="2"/>
  <c r="F11" i="2"/>
  <c r="I11" i="2" s="1"/>
  <c r="P11" i="2" s="1"/>
  <c r="T39" i="2"/>
  <c r="X10" i="2"/>
  <c r="X7" i="2"/>
  <c r="K7" i="2"/>
  <c r="I17" i="2" l="1"/>
  <c r="P17" i="2" s="1"/>
  <c r="I22" i="2" s="1"/>
  <c r="I14" i="2"/>
  <c r="P14" i="2" s="1"/>
  <c r="I25" i="2" s="1"/>
  <c r="Q25" i="2" s="1"/>
  <c r="P13" i="2"/>
  <c r="I24" i="2" s="1"/>
  <c r="Q24" i="2" s="1"/>
  <c r="G39" i="2"/>
  <c r="L14" i="2"/>
  <c r="F39" i="2"/>
  <c r="L10" i="2"/>
  <c r="L11" i="2"/>
  <c r="K10" i="2"/>
  <c r="K14" i="2"/>
  <c r="M14" i="2" s="1"/>
  <c r="I15" i="2"/>
  <c r="P15" i="2" s="1"/>
  <c r="I21" i="2" s="1"/>
  <c r="Q21" i="2" s="1"/>
  <c r="Q20" i="2"/>
  <c r="I19" i="2"/>
  <c r="Q19" i="2" s="1"/>
  <c r="Q23" i="2"/>
  <c r="Q22" i="2"/>
  <c r="I18" i="2"/>
  <c r="Q18" i="2" s="1"/>
  <c r="L17" i="2"/>
  <c r="K16" i="2"/>
  <c r="L16" i="2"/>
  <c r="K17" i="2"/>
  <c r="K12" i="2"/>
  <c r="L12" i="2" s="1"/>
  <c r="M12" i="2" s="1"/>
  <c r="Q12" i="2" s="1"/>
  <c r="K11" i="2"/>
  <c r="X39" i="2"/>
  <c r="L13" i="2"/>
  <c r="M13" i="2" s="1"/>
  <c r="Q13" i="2" s="1"/>
  <c r="L7" i="2"/>
  <c r="P7" i="2" s="1"/>
  <c r="T7" i="1"/>
  <c r="T10" i="1"/>
  <c r="T39" i="1" s="1"/>
  <c r="P39" i="1"/>
  <c r="E24" i="1"/>
  <c r="M24" i="1" s="1"/>
  <c r="E20" i="1"/>
  <c r="M20" i="1" s="1"/>
  <c r="H17" i="1"/>
  <c r="L17" i="1"/>
  <c r="E22" i="1" s="1"/>
  <c r="M22" i="1" s="1"/>
  <c r="G17" i="1"/>
  <c r="G16" i="1"/>
  <c r="H16" i="1"/>
  <c r="I16" i="1"/>
  <c r="M16" i="1" s="1"/>
  <c r="L16" i="1"/>
  <c r="L15" i="1"/>
  <c r="H15" i="1"/>
  <c r="L13" i="1"/>
  <c r="G13" i="1"/>
  <c r="H13" i="1" s="1"/>
  <c r="Q14" i="2" l="1"/>
  <c r="I13" i="1"/>
  <c r="M13" i="1" s="1"/>
  <c r="P39" i="2"/>
  <c r="L15" i="2"/>
  <c r="L39" i="2" s="1"/>
  <c r="I17" i="1"/>
  <c r="M17" i="1" s="1"/>
  <c r="E21" i="1"/>
  <c r="M21" i="1" s="1"/>
  <c r="K15" i="2"/>
  <c r="M7" i="2"/>
  <c r="M11" i="2"/>
  <c r="N11" i="2"/>
  <c r="N39" i="2" s="1"/>
  <c r="K39" i="2"/>
  <c r="I39" i="2"/>
  <c r="M10" i="2"/>
  <c r="M17" i="2"/>
  <c r="Q17" i="2" s="1"/>
  <c r="M16" i="2"/>
  <c r="Q16" i="2" s="1"/>
  <c r="K38" i="1"/>
  <c r="N9" i="1"/>
  <c r="M15" i="2" l="1"/>
  <c r="Q15" i="2" s="1"/>
  <c r="M39" i="2"/>
  <c r="Q10" i="2"/>
  <c r="Q11" i="2"/>
  <c r="Q7" i="2"/>
  <c r="G15" i="1"/>
  <c r="I15" i="1" s="1"/>
  <c r="M15" i="1" s="1"/>
  <c r="L14" i="1"/>
  <c r="E25" i="1" s="1"/>
  <c r="M25" i="1" s="1"/>
  <c r="H14" i="1"/>
  <c r="G14" i="1"/>
  <c r="L12" i="1"/>
  <c r="E23" i="1" s="1"/>
  <c r="M23" i="1" s="1"/>
  <c r="G12" i="1"/>
  <c r="H12" i="1" s="1"/>
  <c r="G11" i="1"/>
  <c r="H11" i="1" s="1"/>
  <c r="I11" i="1" s="1"/>
  <c r="L11" i="1"/>
  <c r="E19" i="1" s="1"/>
  <c r="M19" i="1" s="1"/>
  <c r="G10" i="1"/>
  <c r="L10" i="1"/>
  <c r="E18" i="1" s="1"/>
  <c r="M18" i="1" s="1"/>
  <c r="H10" i="1"/>
  <c r="I10" i="1" s="1"/>
  <c r="M10" i="1" s="1"/>
  <c r="N6" i="1"/>
  <c r="G7" i="1"/>
  <c r="Q39" i="2" l="1"/>
  <c r="X41" i="2" s="1"/>
  <c r="M11" i="1"/>
  <c r="I14" i="1"/>
  <c r="M14" i="1" s="1"/>
  <c r="I12" i="1"/>
  <c r="M12" i="1" s="1"/>
  <c r="H7" i="1" l="1"/>
  <c r="L7" i="1" l="1"/>
  <c r="I7" i="1"/>
  <c r="I39" i="1" l="1"/>
  <c r="M7" i="1"/>
  <c r="M39" i="1" s="1"/>
  <c r="T41" i="1"/>
</calcChain>
</file>

<file path=xl/sharedStrings.xml><?xml version="1.0" encoding="utf-8"?>
<sst xmlns="http://schemas.openxmlformats.org/spreadsheetml/2006/main" count="237" uniqueCount="104">
  <si>
    <t>Invoice Reconcilation</t>
  </si>
  <si>
    <t>Invoice Details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</si>
  <si>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</si>
  <si>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</si>
  <si>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</si>
  <si>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</si>
  <si>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</si>
  <si>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</si>
  <si>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</si>
  <si>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</si>
  <si>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</si>
  <si>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</si>
  <si>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Advance paid</t>
  </si>
  <si>
    <t>TDS Amount @ 1% on BASIC AMOUNT</t>
  </si>
  <si>
    <t xml:space="preserve">Debit </t>
  </si>
  <si>
    <t>After Debit Amt</t>
  </si>
  <si>
    <t>Muzaffarnagar UP</t>
  </si>
  <si>
    <t>Total Payable Amount Rs. -</t>
  </si>
  <si>
    <t>Balance Payable Amount Rs. -</t>
  </si>
  <si>
    <t>Total Paid Amount Rs. -</t>
  </si>
  <si>
    <t>LCC PROJECTS PVT LTD</t>
  </si>
  <si>
    <t>Material of MS pipe and Specials</t>
  </si>
  <si>
    <t xml:space="preserve">MS PIPE &amp; SPECIALS from LCC Khanpur for Tubewell work </t>
  </si>
  <si>
    <t>Tax invoice</t>
  </si>
  <si>
    <t>Date</t>
  </si>
  <si>
    <t>09-03-2023 NEFT/AXISP00369969766/RIUP22/2503/LCC PROJECTS PV 10101929.00</t>
  </si>
  <si>
    <t>20-04-2023 20-04-2023 NEFT/AXISP00383257195/SPUP23/0216/LCC PROJECTS PV 36960735.00</t>
  </si>
  <si>
    <t>RA BILL 01 - TAX INVOICE NO - UP/22-23/001 = 09-05-2022 NEFT/AXISP00287038324/RIUP0080/LCC PROJECTS PRIVA 20000000.00</t>
  </si>
  <si>
    <t>RA BILL 01 - TAX INVOICE NO - UP/22-23/001 = 18-11-2022 NEFT/AXISP00338971453/RIUP22/1301/LCC PROJECTS PV 60000000.00</t>
  </si>
  <si>
    <t>RA BILL 02 - TAX INVOICE NO - UP/22-23/002 = 08-03-2023 NEFT/AXISP00369868563/RIUP22/2517/LCC PROJECTS PV 28990521.00</t>
  </si>
  <si>
    <t>RA BILL 03 - TAX INVOICE NO - UP/23-24/001 = 20-04-2023 NEFT/AXISP00383257195/SPUP23/0216/LCC PROJECTS PV 36960735.00</t>
  </si>
  <si>
    <t>RA BILL 04 - TAX INVOICE NO - UP/23-24/002 = 18-05-2023 NEFT/AXISP00391063782/RIUP23/290/LCC PROJECTS PVT 30000000.00</t>
  </si>
  <si>
    <t>RA BILL 04 - TAX INVOICE NO - UP/23-24/002 = 19-05-2023 NEFT/AXISP00391394985/RIUP23/322/LCC PROJECTS PVT 20000000.00</t>
  </si>
  <si>
    <t>RA BILL 04 - TAX INVOICE NO - UP/23-24/002 = 05-06-2023 NEFT/AXISP00395637852/RIUP23/327/LCC PROJECTS PVT 10178594.00</t>
  </si>
  <si>
    <t>RA BILL 05 - TAX INVOICE NO - UP/23-24/003 = 09-06-2023 NEFT/AXISP00397387004/RIUP23/569/LCC PROJECTS PVT 20000000.00</t>
  </si>
  <si>
    <t>RA BILL 05 - TAX INVOICE NO - UP/23-24/003 = 15-06-2023 NEFT/YESBR52023908402/RIUP23/670/LCC PROJECTS PVT 17005317.00</t>
  </si>
  <si>
    <t>RA BILL 01 - TAX INVOICE NO - UP/22-23/001 = 13-01-2023 NEFT/AXISP00354944582/RIUP22/1861/LCC PROJECTS PV 15082168.00</t>
  </si>
  <si>
    <t>RA BILL 02 - TAX INVOICE NO - UP/22-23/002 = 16-03-2023 NEFT/AXISP00371855709/RIUP22/2594/LCC PROJECTS PV 1819266.00</t>
  </si>
  <si>
    <t>RA BILL 03 - TAX INVOICE NO - UP/23-24/001 = 19-05-2023 NEFT/AXISP00391394984/RIUP23/323/LCC PROJECTS PVT 6939366.00</t>
  </si>
  <si>
    <t>RA BILL 04 - TAX INVOICE NO - UP/23-24/002 = 15-06-2023 NEFT/YESBR52023908403/RIUP23/669/LCC PROJECTS PVT 11298510.00</t>
  </si>
  <si>
    <t>25-07-2023 NEFT/AXISP00409120985/RIUP23/1174/LCC PROJECTS PV 30000000.00</t>
  </si>
  <si>
    <t>01-08-2023 NEFT/AXISP00411420516/RIUP23/1227/LCC PROJECTS PV ₹ 1,00,00,000.00</t>
  </si>
  <si>
    <t>19-08-2023 NEFT/AXISP00416912567/RIUP23/1405/LCC PROJECTS PV ₹ 49,50,958.00</t>
  </si>
  <si>
    <t>28-08-2023 NEFT/AXISP00418849249/RIUP23/1629/LCC PROJECTS PVT L/HDFC0000006 15000000.00</t>
  </si>
  <si>
    <t>11-09-2023 NEFT/AXISP00423624331/RIUP23/1955/LCC PROJECTS PVT L/HDFC0000006 ₹ 69,47,736.00</t>
  </si>
  <si>
    <t>13-09-2023 NEFT/AXISP00424413819/RIUP23/1956/LCC PROJECTS PVT L/HDFC0000006 8443436.00</t>
  </si>
  <si>
    <t>18-09-2023 NEFT/AXISP00425820968/RIUP23/2103/LCC PROJECTS PVT L/HDFC0000006 4109193.00</t>
  </si>
  <si>
    <t>20-09-2023 NEFT O/W-YESB32631279992-HDFC0000006-LCC PROJECTS PVT LTD-RIUP23/2104YESB32631279992 16,000,000.00</t>
  </si>
  <si>
    <t>03-10-2023 NEFT/AXISP00429974110/RIUP23/2229/LCC PROJECTS PVT L/HDFC0000006 10000000.00</t>
  </si>
  <si>
    <t>1,00,00,000</t>
  </si>
  <si>
    <t>49,50,958</t>
  </si>
  <si>
    <t>69,47,736</t>
  </si>
  <si>
    <t>10-11-2023 NEFT/AXISP00443236919/RIUP23/3245/LCC PROJECTS PVT L/HDFC0000006 17409132.00</t>
  </si>
  <si>
    <t>10-11-2023 NEFT/AXISP00443236920/RIUP23/3246/LCC PROJECTS PVT L/HDFC0000006 3589477.00</t>
  </si>
  <si>
    <t>04-01-2024 NEFT/AXISP00459090352/RIUP23/4102/LCC PROJECTS PVT L/HDFC0000006 8087855.00</t>
  </si>
  <si>
    <t>GST TDS</t>
  </si>
  <si>
    <t xml:space="preserve">GST </t>
  </si>
  <si>
    <t>All</t>
  </si>
  <si>
    <t>nr</t>
  </si>
  <si>
    <t>24-04-2024 RTGS/UTIBR52024042400485266/RIUP24/0272/LCC PROJECTS PVT L/HDFC0000006 20000000.00</t>
  </si>
  <si>
    <t>Client Bill Basic</t>
  </si>
  <si>
    <t>Project Mangement Charges</t>
  </si>
  <si>
    <t>Labour Cess</t>
  </si>
  <si>
    <t>LD</t>
  </si>
  <si>
    <t xml:space="preserve">     </t>
  </si>
  <si>
    <t>Excess TPI withheld</t>
  </si>
  <si>
    <t>Withheld release</t>
  </si>
  <si>
    <t>Gross Client Bill amount</t>
  </si>
  <si>
    <t xml:space="preserve"> LK over head</t>
  </si>
  <si>
    <t>Recovery</t>
  </si>
  <si>
    <t>LD diffrence to repay</t>
  </si>
  <si>
    <t>NR</t>
  </si>
  <si>
    <t>16-03-2023 NEFT/AXISP00371855709/RIUP22/2594/LCC PROJECTS PV 1819266.00</t>
  </si>
  <si>
    <t>1 to 6</t>
  </si>
  <si>
    <t>16-03-2023 NEFT/AXISP00371855708/RIUP22/2595/LCC PROJECTS PV 5442960.00</t>
  </si>
  <si>
    <t>26-04-2024 NEFT/AXISP00494052848/RIUP24/0335/LCC PROJECTS PVT L/HDFC0000006 6411125.00</t>
  </si>
  <si>
    <t>26-04-2024 NEFT/AXISP00494052849/RIUP24/0334/LCC PROJECTS PVT L/HDFC0000006 10000000.00</t>
  </si>
  <si>
    <t>23-07-2024 NEFT/AXISP00520656167/RIUP24/1237/LCC PROJECTS PVTL/HDFC0000006 29400000.00</t>
  </si>
  <si>
    <t>05-11-2024 NEFT/AXISP00564791525/RIUP24/2171/LCC PROJECTS PVT L/HDFC0000006 ₹ 31,69,743.00</t>
  </si>
  <si>
    <t>05-11-2024 NEFT/AXISP00564791524/RIUP24/2172/LCC PROJECTS PVT L/HDFC0000006 ₹ 87,75,849.00</t>
  </si>
  <si>
    <t>22-11-2024 NEFT/AXISP00573615348/RIUP24/2532/LCC PROJECTS PVT L/HDFC0000006 4321163.00</t>
  </si>
  <si>
    <t>10-01-2025 NEFT/AXISP00597065268/RIUP24/2664/LCC PROJECTS PVT L/HDFC0000006 1500000.00</t>
  </si>
  <si>
    <t>24-03-2025 NEFT/AXISP00637389490/RIUP24/2925/LCC PROJECTS PVT L/HDFC0000006 1412574.00</t>
  </si>
  <si>
    <t xml:space="preserve">LCC Khanpur  Village MS PIPE &amp; SPECIALS from for Tubewell work </t>
  </si>
  <si>
    <t>GST Release Note</t>
  </si>
  <si>
    <t>PMC_No</t>
  </si>
  <si>
    <t>Subcontractor:</t>
  </si>
  <si>
    <t>State:</t>
  </si>
  <si>
    <t>Uttar Pradesh</t>
  </si>
  <si>
    <t>District:</t>
  </si>
  <si>
    <t>Muzaffarnagar</t>
  </si>
  <si>
    <t>Block:</t>
  </si>
  <si>
    <t>Invoice_Details</t>
  </si>
  <si>
    <t>Invoice_Date</t>
  </si>
  <si>
    <t>Basic_Amount</t>
  </si>
  <si>
    <t>Debit_Amount</t>
  </si>
  <si>
    <t>After_Debit_Amount</t>
  </si>
  <si>
    <t>GST_Amount</t>
  </si>
  <si>
    <t>TDS_Amount</t>
  </si>
  <si>
    <t>GST_SD_Amount</t>
  </si>
  <si>
    <t>Final_Amount</t>
  </si>
  <si>
    <t>TDS_Payment_Amount</t>
  </si>
  <si>
    <t>Total_Amount</t>
  </si>
  <si>
    <t>Invoice_No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</si>
</sst>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sz val="9"/>
      <color theme="8"/>
      <name val="Comic Sans MS"/>
      <family val="4"/>
    </font>
    <font>
      <sz val="11"/>
      <name val="Calibri"/>
      <family val="2"/>
      <scheme val="minor"/>
    </font>
    <font>
      <sz val="9"/>
      <name val="Comic Sans MS"/>
      <family val="4"/>
    </font>
    <font>
      <sz val="9"/>
      <name val="Verdana"/>
      <family val="2"/>
    </font>
    <font>
      <b/>
      <sz val="11"/>
      <name val="Calibri"/>
      <family val="2"/>
      <scheme val="minor"/>
    </font>
    <font>
      <b/>
      <sz val="9"/>
      <color rgb="FFFF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/>
    <xf numFmtId="43" fontId="3" fillId="2" borderId="3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/>
    </xf>
    <xf numFmtId="43" fontId="9" fillId="2" borderId="3" xfId="1" applyNumberFormat="1" applyFont="1" applyFill="1" applyBorder="1" applyAlignment="1">
      <alignment vertical="center"/>
    </xf>
    <xf numFmtId="165" fontId="0" fillId="2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5" fillId="2" borderId="5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vertical="center"/>
    </xf>
    <xf numFmtId="165" fontId="3" fillId="3" borderId="6" xfId="1" applyNumberFormat="1" applyFont="1" applyFill="1" applyBorder="1" applyAlignment="1">
      <alignment vertical="center"/>
    </xf>
    <xf numFmtId="165" fontId="3" fillId="2" borderId="3" xfId="1" applyNumberFormat="1" applyFont="1" applyFill="1" applyBorder="1" applyAlignment="1">
      <alignment vertical="center"/>
    </xf>
    <xf numFmtId="165" fontId="9" fillId="2" borderId="3" xfId="1" applyNumberFormat="1" applyFont="1" applyFill="1" applyBorder="1" applyAlignment="1">
      <alignment horizontal="right" vertical="center"/>
    </xf>
    <xf numFmtId="165" fontId="9" fillId="2" borderId="3" xfId="1" applyNumberFormat="1" applyFont="1" applyFill="1" applyBorder="1" applyAlignment="1">
      <alignment vertical="center"/>
    </xf>
    <xf numFmtId="165" fontId="3" fillId="2" borderId="7" xfId="1" applyNumberFormat="1" applyFont="1" applyFill="1" applyBorder="1" applyAlignment="1">
      <alignment vertical="center"/>
    </xf>
    <xf numFmtId="165" fontId="5" fillId="2" borderId="5" xfId="1" applyNumberFormat="1" applyFont="1" applyFill="1" applyBorder="1" applyAlignment="1">
      <alignment vertical="center"/>
    </xf>
    <xf numFmtId="165" fontId="5" fillId="2" borderId="4" xfId="1" applyNumberFormat="1" applyFont="1" applyFill="1" applyBorder="1" applyAlignment="1">
      <alignment vertical="center"/>
    </xf>
    <xf numFmtId="43" fontId="10" fillId="2" borderId="3" xfId="1" applyNumberFormat="1" applyFont="1" applyFill="1" applyBorder="1" applyAlignment="1">
      <alignment vertical="center"/>
    </xf>
    <xf numFmtId="43" fontId="9" fillId="4" borderId="3" xfId="1" applyNumberFormat="1" applyFont="1" applyFill="1" applyBorder="1" applyAlignment="1">
      <alignment vertical="center"/>
    </xf>
    <xf numFmtId="164" fontId="0" fillId="2" borderId="0" xfId="1" applyFont="1" applyFill="1" applyAlignment="1">
      <alignment horizontal="right" vertical="center"/>
    </xf>
    <xf numFmtId="164" fontId="3" fillId="2" borderId="0" xfId="1" applyFont="1" applyFill="1" applyAlignment="1">
      <alignment horizontal="right" vertical="center"/>
    </xf>
    <xf numFmtId="164" fontId="4" fillId="2" borderId="0" xfId="1" applyFont="1" applyFill="1" applyAlignment="1">
      <alignment horizontal="right" vertical="center"/>
    </xf>
    <xf numFmtId="164" fontId="5" fillId="2" borderId="5" xfId="1" applyFont="1" applyFill="1" applyBorder="1" applyAlignment="1">
      <alignment horizontal="right" vertical="center" wrapText="1"/>
    </xf>
    <xf numFmtId="164" fontId="3" fillId="2" borderId="4" xfId="1" applyFont="1" applyFill="1" applyBorder="1" applyAlignment="1">
      <alignment horizontal="right" vertical="center"/>
    </xf>
    <xf numFmtId="164" fontId="3" fillId="3" borderId="6" xfId="1" applyFont="1" applyFill="1" applyBorder="1" applyAlignment="1">
      <alignment horizontal="right" vertical="center"/>
    </xf>
    <xf numFmtId="164" fontId="3" fillId="2" borderId="3" xfId="1" applyFont="1" applyFill="1" applyBorder="1" applyAlignment="1">
      <alignment horizontal="right" vertical="center"/>
    </xf>
    <xf numFmtId="164" fontId="10" fillId="2" borderId="3" xfId="1" applyFont="1" applyFill="1" applyBorder="1" applyAlignment="1">
      <alignment horizontal="right" vertical="center"/>
    </xf>
    <xf numFmtId="4" fontId="10" fillId="2" borderId="3" xfId="1" applyNumberFormat="1" applyFont="1" applyFill="1" applyBorder="1" applyAlignment="1">
      <alignment horizontal="right" vertical="center"/>
    </xf>
    <xf numFmtId="164" fontId="3" fillId="2" borderId="7" xfId="1" applyFont="1" applyFill="1" applyBorder="1" applyAlignment="1">
      <alignment horizontal="right" vertical="center"/>
    </xf>
    <xf numFmtId="164" fontId="5" fillId="2" borderId="5" xfId="1" applyFont="1" applyFill="1" applyBorder="1" applyAlignment="1">
      <alignment horizontal="right" vertical="center"/>
    </xf>
    <xf numFmtId="43" fontId="0" fillId="2" borderId="0" xfId="0" applyNumberFormat="1" applyFill="1" applyAlignment="1">
      <alignment vertical="center"/>
    </xf>
    <xf numFmtId="0" fontId="11" fillId="2" borderId="0" xfId="0" applyFont="1" applyFill="1" applyAlignment="1">
      <alignment vertical="center"/>
    </xf>
    <xf numFmtId="164" fontId="11" fillId="2" borderId="0" xfId="1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164" fontId="12" fillId="2" borderId="0" xfId="1" applyFont="1" applyFill="1" applyAlignment="1">
      <alignment horizontal="right" vertical="center"/>
    </xf>
    <xf numFmtId="164" fontId="6" fillId="2" borderId="0" xfId="1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1" applyFont="1" applyFill="1" applyBorder="1" applyAlignment="1">
      <alignment horizontal="right" vertical="center" wrapText="1"/>
    </xf>
    <xf numFmtId="9" fontId="12" fillId="2" borderId="4" xfId="1" applyNumberFormat="1" applyFont="1" applyFill="1" applyBorder="1" applyAlignment="1">
      <alignment vertical="center"/>
    </xf>
    <xf numFmtId="43" fontId="12" fillId="2" borderId="4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64" fontId="12" fillId="2" borderId="4" xfId="1" applyFont="1" applyFill="1" applyBorder="1" applyAlignment="1">
      <alignment horizontal="right" vertical="center"/>
    </xf>
    <xf numFmtId="9" fontId="12" fillId="3" borderId="6" xfId="1" applyNumberFormat="1" applyFont="1" applyFill="1" applyBorder="1" applyAlignment="1">
      <alignment vertical="center"/>
    </xf>
    <xf numFmtId="43" fontId="12" fillId="3" borderId="6" xfId="1" applyNumberFormat="1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164" fontId="12" fillId="3" borderId="6" xfId="1" applyFont="1" applyFill="1" applyBorder="1" applyAlignment="1">
      <alignment horizontal="right" vertical="center"/>
    </xf>
    <xf numFmtId="43" fontId="12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164" fontId="12" fillId="2" borderId="3" xfId="1" applyFont="1" applyFill="1" applyBorder="1" applyAlignment="1">
      <alignment horizontal="right" vertical="center"/>
    </xf>
    <xf numFmtId="4" fontId="12" fillId="2" borderId="3" xfId="1" applyNumberFormat="1" applyFont="1" applyFill="1" applyBorder="1" applyAlignment="1">
      <alignment horizontal="right" vertical="center"/>
    </xf>
    <xf numFmtId="43" fontId="12" fillId="2" borderId="7" xfId="1" applyNumberFormat="1" applyFont="1" applyFill="1" applyBorder="1" applyAlignment="1">
      <alignment vertical="center"/>
    </xf>
    <xf numFmtId="164" fontId="12" fillId="2" borderId="7" xfId="1" applyFont="1" applyFill="1" applyBorder="1" applyAlignment="1">
      <alignment horizontal="right" vertical="center"/>
    </xf>
    <xf numFmtId="43" fontId="6" fillId="2" borderId="5" xfId="1" applyNumberFormat="1" applyFont="1" applyFill="1" applyBorder="1" applyAlignment="1">
      <alignment vertical="center"/>
    </xf>
    <xf numFmtId="164" fontId="6" fillId="2" borderId="5" xfId="1" applyFont="1" applyFill="1" applyBorder="1" applyAlignment="1">
      <alignment horizontal="right" vertical="center"/>
    </xf>
    <xf numFmtId="43" fontId="6" fillId="2" borderId="4" xfId="1" applyNumberFormat="1" applyFont="1" applyFill="1" applyBorder="1" applyAlignment="1">
      <alignment vertical="center"/>
    </xf>
    <xf numFmtId="164" fontId="14" fillId="2" borderId="0" xfId="0" applyNumberFormat="1" applyFont="1" applyFill="1" applyAlignment="1">
      <alignment vertical="center"/>
    </xf>
    <xf numFmtId="43" fontId="11" fillId="2" borderId="0" xfId="0" applyNumberFormat="1" applyFont="1" applyFill="1" applyAlignment="1">
      <alignment vertical="center"/>
    </xf>
    <xf numFmtId="43" fontId="9" fillId="5" borderId="3" xfId="1" applyNumberFormat="1" applyFont="1" applyFill="1" applyBorder="1" applyAlignment="1">
      <alignment vertical="center"/>
    </xf>
    <xf numFmtId="164" fontId="3" fillId="2" borderId="3" xfId="1" applyFont="1" applyFill="1" applyBorder="1" applyAlignment="1">
      <alignment horizontal="center" vertical="center"/>
    </xf>
    <xf numFmtId="164" fontId="3" fillId="3" borderId="6" xfId="1" applyFont="1" applyFill="1" applyBorder="1" applyAlignment="1">
      <alignment vertical="center"/>
    </xf>
    <xf numFmtId="164" fontId="3" fillId="2" borderId="3" xfId="1" applyFont="1" applyFill="1" applyBorder="1" applyAlignment="1">
      <alignment vertical="center"/>
    </xf>
    <xf numFmtId="164" fontId="3" fillId="2" borderId="7" xfId="1" applyFont="1" applyFill="1" applyBorder="1" applyAlignment="1">
      <alignment vertical="center"/>
    </xf>
    <xf numFmtId="164" fontId="3" fillId="2" borderId="5" xfId="1" applyFont="1" applyFill="1" applyBorder="1" applyAlignment="1">
      <alignment vertical="center"/>
    </xf>
    <xf numFmtId="164" fontId="3" fillId="2" borderId="4" xfId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2" fillId="2" borderId="0" xfId="1" applyFont="1" applyFill="1" applyBorder="1" applyAlignment="1">
      <alignment vertical="center"/>
    </xf>
    <xf numFmtId="164" fontId="3" fillId="2" borderId="2" xfId="1" applyFont="1" applyFill="1" applyBorder="1" applyAlignment="1">
      <alignment vertical="center"/>
    </xf>
    <xf numFmtId="164" fontId="5" fillId="2" borderId="5" xfId="1" applyFont="1" applyFill="1" applyBorder="1" applyAlignment="1">
      <alignment horizontal="center" vertical="center" wrapText="1"/>
    </xf>
    <xf numFmtId="43" fontId="5" fillId="2" borderId="3" xfId="0" applyNumberFormat="1" applyFont="1" applyFill="1" applyBorder="1" applyAlignment="1">
      <alignment horizontal="center" vertical="center" wrapText="1"/>
    </xf>
    <xf numFmtId="43" fontId="12" fillId="6" borderId="3" xfId="1" applyNumberFormat="1" applyFont="1" applyFill="1" applyBorder="1" applyAlignment="1">
      <alignment vertical="center"/>
    </xf>
    <xf numFmtId="164" fontId="11" fillId="2" borderId="0" xfId="1" applyFont="1" applyFill="1" applyAlignment="1">
      <alignment vertical="center"/>
    </xf>
    <xf numFmtId="164" fontId="6" fillId="2" borderId="0" xfId="1" applyFont="1" applyFill="1" applyAlignment="1">
      <alignment vertical="center"/>
    </xf>
    <xf numFmtId="164" fontId="6" fillId="2" borderId="5" xfId="1" applyFont="1" applyFill="1" applyBorder="1" applyAlignment="1">
      <alignment horizontal="center" vertical="center" wrapText="1"/>
    </xf>
    <xf numFmtId="164" fontId="12" fillId="2" borderId="4" xfId="1" applyFont="1" applyFill="1" applyBorder="1" applyAlignment="1">
      <alignment vertical="center"/>
    </xf>
    <xf numFmtId="164" fontId="12" fillId="3" borderId="6" xfId="1" applyFont="1" applyFill="1" applyBorder="1" applyAlignment="1">
      <alignment vertical="center"/>
    </xf>
    <xf numFmtId="164" fontId="12" fillId="2" borderId="3" xfId="1" applyFont="1" applyFill="1" applyBorder="1" applyAlignment="1">
      <alignment vertical="center"/>
    </xf>
    <xf numFmtId="164" fontId="12" fillId="6" borderId="3" xfId="1" applyFont="1" applyFill="1" applyBorder="1" applyAlignment="1">
      <alignment vertical="center"/>
    </xf>
    <xf numFmtId="164" fontId="12" fillId="6" borderId="3" xfId="1" applyFont="1" applyFill="1" applyBorder="1" applyAlignment="1">
      <alignment horizontal="right" vertical="center"/>
    </xf>
    <xf numFmtId="164" fontId="12" fillId="2" borderId="7" xfId="1" applyFont="1" applyFill="1" applyBorder="1" applyAlignment="1">
      <alignment vertical="center"/>
    </xf>
    <xf numFmtId="164" fontId="6" fillId="2" borderId="5" xfId="1" applyFont="1" applyFill="1" applyBorder="1" applyAlignment="1">
      <alignment vertical="center"/>
    </xf>
    <xf numFmtId="164" fontId="6" fillId="2" borderId="4" xfId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 wrapText="1"/>
    </xf>
    <xf numFmtId="43" fontId="12" fillId="2" borderId="4" xfId="1" applyNumberFormat="1" applyFont="1" applyFill="1" applyBorder="1" applyAlignment="1">
      <alignment horizontal="left" vertical="center"/>
    </xf>
    <xf numFmtId="43" fontId="12" fillId="3" borderId="6" xfId="1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43" fontId="12" fillId="2" borderId="7" xfId="1" applyNumberFormat="1" applyFont="1" applyFill="1" applyBorder="1" applyAlignment="1">
      <alignment horizontal="left" vertical="center"/>
    </xf>
    <xf numFmtId="43" fontId="6" fillId="2" borderId="5" xfId="1" applyNumberFormat="1" applyFont="1" applyFill="1" applyBorder="1" applyAlignment="1">
      <alignment horizontal="left" vertical="center"/>
    </xf>
    <xf numFmtId="43" fontId="12" fillId="2" borderId="3" xfId="1" applyNumberFormat="1" applyFont="1" applyFill="1" applyBorder="1" applyAlignment="1">
      <alignment horizontal="left" vertical="center"/>
    </xf>
    <xf numFmtId="43" fontId="6" fillId="2" borderId="4" xfId="1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0" fillId="0" borderId="0" xfId="1" applyFont="1" applyFill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1" applyFont="1" applyFill="1" applyBorder="1" applyAlignment="1">
      <alignment horizontal="right" vertical="center"/>
    </xf>
    <xf numFmtId="43" fontId="11" fillId="0" borderId="0" xfId="0" applyNumberFormat="1" applyFont="1" applyAlignment="1">
      <alignment vertical="center"/>
    </xf>
    <xf numFmtId="164" fontId="11" fillId="0" borderId="0" xfId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43" fontId="2" fillId="0" borderId="0" xfId="1" applyNumberFormat="1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9" fontId="3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12" fillId="0" borderId="0" xfId="1" applyFont="1" applyFill="1" applyBorder="1" applyAlignment="1">
      <alignment horizontal="right" vertical="center"/>
    </xf>
    <xf numFmtId="167" fontId="11" fillId="0" borderId="0" xfId="1" applyNumberFormat="1" applyFont="1" applyFill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164" fontId="6" fillId="0" borderId="0" xfId="1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164" fontId="6" fillId="0" borderId="0" xfId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10" fontId="3" fillId="2" borderId="4" xfId="1" applyNumberFormat="1" applyFont="1" applyFill="1" applyBorder="1" applyAlignment="1">
      <alignment vertical="center"/>
    </xf>
    <xf numFmtId="0" fontId="0" fillId="3" borderId="6" xfId="0" applyFill="1" applyBorder="1" applyAlignment="1">
      <alignment horizontal="right" vertical="center"/>
    </xf>
    <xf numFmtId="43" fontId="9" fillId="7" borderId="3" xfId="1" applyNumberFormat="1" applyFont="1" applyFill="1" applyBorder="1" applyAlignment="1">
      <alignment vertical="center"/>
    </xf>
    <xf numFmtId="164" fontId="12" fillId="0" borderId="3" xfId="1" applyFont="1" applyFill="1" applyBorder="1" applyAlignment="1">
      <alignment horizontal="right" vertical="center"/>
    </xf>
    <xf numFmtId="164" fontId="12" fillId="8" borderId="3" xfId="1" applyFont="1" applyFill="1" applyBorder="1" applyAlignment="1">
      <alignment vertical="center"/>
    </xf>
    <xf numFmtId="43" fontId="12" fillId="0" borderId="3" xfId="1" applyNumberFormat="1" applyFont="1" applyFill="1" applyBorder="1" applyAlignment="1">
      <alignment vertical="center"/>
    </xf>
    <xf numFmtId="164" fontId="9" fillId="7" borderId="3" xfId="1" applyFont="1" applyFill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43" fontId="12" fillId="9" borderId="3" xfId="1" applyNumberFormat="1" applyFont="1" applyFill="1" applyBorder="1" applyAlignment="1">
      <alignment vertical="center"/>
    </xf>
    <xf numFmtId="164" fontId="6" fillId="2" borderId="3" xfId="1" applyFont="1" applyFill="1" applyBorder="1" applyAlignment="1">
      <alignment horizontal="center" vertical="center" wrapText="1"/>
    </xf>
    <xf numFmtId="164" fontId="12" fillId="9" borderId="3" xfId="1" applyFont="1" applyFill="1" applyBorder="1" applyAlignment="1">
      <alignment horizontal="right" vertical="center"/>
    </xf>
    <xf numFmtId="164" fontId="3" fillId="7" borderId="3" xfId="1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164" fontId="0" fillId="0" borderId="0" xfId="0" applyNumberFormat="1"/>
    <xf numFmtId="4" fontId="12" fillId="8" borderId="3" xfId="1" applyNumberFormat="1" applyFont="1" applyFill="1" applyBorder="1" applyAlignment="1">
      <alignment vertical="center"/>
    </xf>
    <xf numFmtId="4" fontId="12" fillId="8" borderId="3" xfId="1" applyNumberFormat="1" applyFont="1" applyFill="1" applyBorder="1" applyAlignment="1">
      <alignment horizontal="right" vertical="center"/>
    </xf>
    <xf numFmtId="4" fontId="12" fillId="9" borderId="3" xfId="1" applyNumberFormat="1" applyFont="1" applyFill="1" applyBorder="1" applyAlignment="1">
      <alignment horizontal="right" vertical="center"/>
    </xf>
    <xf numFmtId="4" fontId="9" fillId="7" borderId="3" xfId="1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44" fontId="11" fillId="2" borderId="0" xfId="0" applyNumberFormat="1" applyFont="1" applyFill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5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14" fillId="2" borderId="5" xfId="1" applyFont="1" applyFill="1" applyBorder="1" applyAlignment="1">
      <alignment horizontal="center" vertical="center"/>
    </xf>
    <xf numFmtId="164" fontId="7" fillId="2" borderId="5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LAXMISERVER\E%20Folder\Laxmi\PMC\UP\Others%20-%20folder-\LCC\LCC%20working%20Pune%20Final-8.1.25.xlsx" TargetMode="External"/><Relationship Id="rId1" Type="http://schemas.openxmlformats.org/officeDocument/2006/relationships/externalLinkPath" Target="file:///\\LAXMISERVER\E%20Folder\Laxmi\PMC\UP\Others%20-%20folder-\LCC\LCC%20working%20Pune%20Final-8.1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T RA BILLS"/>
      <sheetName val="LCC RA BILLS WORKING"/>
      <sheetName val="Working"/>
      <sheetName val="1. Nov 22"/>
      <sheetName val="273-21Sch"/>
      <sheetName val="171-2Sch"/>
      <sheetName val="273-4Sch"/>
      <sheetName val="171-2Sc"/>
      <sheetName val="273-11"/>
      <sheetName val="273-16"/>
      <sheetName val="273-171-16Sc"/>
      <sheetName val="2. Feb 23"/>
      <sheetName val="273-11 &amp; 171-1=12 Sch"/>
      <sheetName val="3. Mar 23 -1"/>
      <sheetName val="273-2 &amp; 171-2 &amp; 216-10-=14 Sch"/>
      <sheetName val="4. Mar, Apr 23 "/>
      <sheetName val="171-2 &amp; 216-6 &amp; 273-16"/>
      <sheetName val="5. May 23"/>
      <sheetName val="171-1 &amp; 216-3, 273-12&amp; 753-1"/>
      <sheetName val="6. June 23"/>
      <sheetName val="216-2,273-14 &amp; 822-5"/>
      <sheetName val="7. July 23"/>
      <sheetName val="273-4,171-1,822-1,753-1"/>
      <sheetName val="8. Aug 23"/>
      <sheetName val="273-27,171-3,822-2,753-2"/>
      <sheetName val="9. Sept, Oct 23"/>
      <sheetName val="273-4,753-1,822-2"/>
      <sheetName val="10. Nov 23"/>
      <sheetName val="171-2,216-6,273-19,753-1,822-2"/>
      <sheetName val="11. Dec 23"/>
      <sheetName val="273-2"/>
      <sheetName val="12. Jan 24"/>
      <sheetName val="273-3"/>
      <sheetName val="13. Feb 24"/>
      <sheetName val="171-1,216-5,273-8,753-1"/>
      <sheetName val="14. Mar 24"/>
      <sheetName val="273-4,753-1,822-1"/>
      <sheetName val="15. Apr 24"/>
      <sheetName val="171-1, 273-19"/>
      <sheetName val="16. May 24"/>
      <sheetName val="171-3, 216-3,273-23,822-2"/>
      <sheetName val="17. June 24"/>
      <sheetName val="273-11, 171-1,216-2"/>
      <sheetName val="18. Aug 24"/>
      <sheetName val="273-3, 753-1"/>
      <sheetName val="19. Sept 24"/>
      <sheetName val="171, 216-2,273-2,822"/>
      <sheetName val="20. Oct Nov 24"/>
      <sheetName val="273 - 3"/>
    </sheetNames>
    <sheetDataSet>
      <sheetData sheetId="0"/>
      <sheetData sheetId="1"/>
      <sheetData sheetId="2">
        <row r="32">
          <cell r="H32">
            <v>954279.54</v>
          </cell>
        </row>
        <row r="33">
          <cell r="H33">
            <v>2572832.2999999998</v>
          </cell>
        </row>
        <row r="34">
          <cell r="H34">
            <v>688645</v>
          </cell>
        </row>
        <row r="35">
          <cell r="H35">
            <v>226239.63999999998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zoomScaleNormal="100" workbookViewId="0">
      <pane ySplit="6" topLeftCell="A7" activePane="bottomLeft" state="frozen"/>
      <selection pane="bottomLeft" activeCell="C5" sqref="C5"/>
    </sheetView>
  </sheetViews>
  <sheetFormatPr defaultColWidth="9" defaultRowHeight="15" x14ac:dyDescent="0.25"/>
  <cols>
    <col min="1" max="1" width="15" style="174" bestFit="1" customWidth="1"/>
    <col min="2" max="2" width="17.28515625" style="3" customWidth="1"/>
    <col min="3" max="3" width="8.5703125" style="3" customWidth="1"/>
    <col min="4" max="4" width="13.42578125" style="3" bestFit="1" customWidth="1"/>
    <col min="5" max="5" width="16.42578125" style="101" bestFit="1" customWidth="1"/>
    <col min="6" max="6" width="13.42578125" style="101" customWidth="1"/>
    <col min="7" max="7" width="13.28515625" style="101" bestFit="1" customWidth="1"/>
    <col min="8" max="8" width="13.42578125" style="101" customWidth="1"/>
    <col min="9" max="9" width="14" style="101" bestFit="1" customWidth="1"/>
    <col min="10" max="10" width="13.42578125" style="101" customWidth="1"/>
    <col min="11" max="11" width="15.42578125" style="101" bestFit="1" customWidth="1"/>
    <col min="12" max="12" width="13.42578125" style="101" customWidth="1"/>
    <col min="13" max="13" width="14" style="101" bestFit="1" customWidth="1"/>
    <col min="14" max="14" width="14" style="101" customWidth="1"/>
    <col min="15" max="15" width="18.140625" style="3" customWidth="1"/>
    <col min="16" max="16" width="13.28515625" style="3" customWidth="1"/>
    <col min="17" max="17" width="16.42578125" style="3" bestFit="1" customWidth="1"/>
    <col min="18" max="18" width="17.140625" style="15" customWidth="1"/>
    <col min="19" max="19" width="16.42578125" style="15" bestFit="1" customWidth="1"/>
    <col min="20" max="20" width="13.7109375" style="3" bestFit="1" customWidth="1"/>
    <col min="21" max="21" width="15.42578125" style="3" bestFit="1" customWidth="1"/>
    <col min="22" max="22" width="15.42578125" style="67" bestFit="1" customWidth="1"/>
    <col min="23" max="23" width="17.7109375" style="67" customWidth="1"/>
    <col min="24" max="24" width="18.28515625" style="67" bestFit="1" customWidth="1"/>
    <col min="25" max="25" width="20.42578125" style="67" hidden="1" customWidth="1"/>
    <col min="26" max="26" width="18.28515625" style="68" bestFit="1" customWidth="1"/>
    <col min="27" max="27" width="16.85546875" style="67" bestFit="1" customWidth="1"/>
    <col min="28" max="28" width="31.7109375" style="67" hidden="1" customWidth="1"/>
    <col min="29" max="29" width="14.42578125" style="67" hidden="1" customWidth="1"/>
    <col min="30" max="30" width="19.28515625" style="107" bestFit="1" customWidth="1"/>
    <col min="31" max="31" width="115.140625" style="118" bestFit="1" customWidth="1"/>
    <col min="32" max="16384" width="9" style="3"/>
  </cols>
  <sheetData>
    <row r="1" spans="1:31" s="4" customFormat="1" ht="30" x14ac:dyDescent="0.25">
      <c r="A1" s="177" t="s">
        <v>86</v>
      </c>
      <c r="B1" s="178" t="s">
        <v>20</v>
      </c>
      <c r="C1" s="129"/>
      <c r="E1" s="130"/>
      <c r="R1" s="131"/>
      <c r="S1" s="131"/>
      <c r="V1" s="132"/>
      <c r="W1" s="132"/>
      <c r="X1" s="132"/>
      <c r="Y1" s="132"/>
      <c r="Z1" s="133"/>
      <c r="AA1" s="134"/>
      <c r="AB1" s="132"/>
      <c r="AC1" s="132"/>
      <c r="AD1" s="135"/>
      <c r="AE1" s="136"/>
    </row>
    <row r="2" spans="1:31" s="4" customFormat="1" x14ac:dyDescent="0.25">
      <c r="A2" s="177" t="s">
        <v>87</v>
      </c>
      <c r="B2" t="s">
        <v>88</v>
      </c>
      <c r="C2" s="129"/>
      <c r="E2" s="130"/>
      <c r="R2" s="131"/>
      <c r="S2" s="131"/>
      <c r="V2" s="132"/>
      <c r="W2" s="132"/>
      <c r="X2" s="132"/>
      <c r="Y2" s="132"/>
      <c r="Z2" s="133"/>
      <c r="AA2" s="134"/>
      <c r="AB2" s="132"/>
      <c r="AC2" s="132"/>
      <c r="AD2" s="135"/>
      <c r="AE2" s="136"/>
    </row>
    <row r="3" spans="1:31" s="4" customFormat="1" ht="21" x14ac:dyDescent="0.25">
      <c r="A3" s="177" t="s">
        <v>89</v>
      </c>
      <c r="B3" t="s">
        <v>90</v>
      </c>
      <c r="C3" s="137"/>
      <c r="D3" s="137"/>
      <c r="E3" s="138"/>
      <c r="F3" s="137"/>
      <c r="G3" s="137"/>
      <c r="H3" s="137"/>
      <c r="I3" s="137"/>
      <c r="J3" s="137"/>
      <c r="K3" s="137"/>
      <c r="L3" s="137"/>
      <c r="M3" s="137"/>
      <c r="N3" s="137"/>
      <c r="O3" s="137"/>
      <c r="R3" s="139"/>
      <c r="S3" s="131"/>
      <c r="T3" s="140"/>
      <c r="U3" s="141"/>
      <c r="V3" s="142"/>
      <c r="W3" s="143"/>
      <c r="X3" s="142"/>
      <c r="Y3" s="144"/>
      <c r="Z3" s="145"/>
      <c r="AA3" s="142"/>
      <c r="AB3" s="144"/>
      <c r="AC3" s="144"/>
      <c r="AD3" s="146"/>
      <c r="AE3" s="136"/>
    </row>
    <row r="4" spans="1:31" s="4" customFormat="1" ht="15.75" thickBot="1" x14ac:dyDescent="0.3">
      <c r="A4" s="177" t="s">
        <v>91</v>
      </c>
      <c r="B4" t="s">
        <v>90</v>
      </c>
      <c r="C4" s="140"/>
      <c r="D4" s="140"/>
      <c r="E4" s="147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8"/>
      <c r="S4" s="148"/>
      <c r="T4" s="140"/>
      <c r="U4" s="140"/>
      <c r="V4" s="132"/>
      <c r="W4" s="132"/>
      <c r="X4" s="132"/>
      <c r="Y4" s="144"/>
      <c r="Z4" s="149"/>
      <c r="AA4" s="150"/>
      <c r="AB4" s="150"/>
      <c r="AC4" s="150"/>
      <c r="AD4" s="151"/>
      <c r="AE4" s="152"/>
    </row>
    <row r="5" spans="1:31" ht="40.5" x14ac:dyDescent="0.25">
      <c r="A5" s="176" t="s">
        <v>85</v>
      </c>
      <c r="B5" s="179" t="s">
        <v>92</v>
      </c>
      <c r="C5" s="26" t="s">
        <v>103</v>
      </c>
      <c r="D5" s="180" t="s">
        <v>93</v>
      </c>
      <c r="E5" s="104" t="s">
        <v>60</v>
      </c>
      <c r="F5" s="17" t="s">
        <v>63</v>
      </c>
      <c r="G5" s="17" t="s">
        <v>65</v>
      </c>
      <c r="H5" s="17" t="s">
        <v>66</v>
      </c>
      <c r="I5" s="17" t="s">
        <v>67</v>
      </c>
      <c r="J5" s="17" t="s">
        <v>62</v>
      </c>
      <c r="K5" s="17" t="s">
        <v>61</v>
      </c>
      <c r="L5" s="17" t="s">
        <v>68</v>
      </c>
      <c r="M5" s="17" t="s">
        <v>69</v>
      </c>
      <c r="N5" s="17" t="s">
        <v>70</v>
      </c>
      <c r="O5" s="179" t="s">
        <v>94</v>
      </c>
      <c r="P5" s="179" t="s">
        <v>95</v>
      </c>
      <c r="Q5" s="181" t="s">
        <v>96</v>
      </c>
      <c r="R5" s="182" t="s">
        <v>97</v>
      </c>
      <c r="S5" s="183" t="s">
        <v>4</v>
      </c>
      <c r="T5" s="179" t="s">
        <v>98</v>
      </c>
      <c r="U5" s="17" t="s">
        <v>55</v>
      </c>
      <c r="V5" s="179" t="s">
        <v>99</v>
      </c>
      <c r="W5" s="179" t="s">
        <v>100</v>
      </c>
      <c r="X5" s="73"/>
      <c r="Y5" s="73" t="s">
        <v>7</v>
      </c>
      <c r="Z5" s="74" t="s">
        <v>4</v>
      </c>
      <c r="AA5" s="179" t="s">
        <v>101</v>
      </c>
      <c r="AB5" s="73" t="s">
        <v>10</v>
      </c>
      <c r="AC5" s="73" t="s">
        <v>12</v>
      </c>
      <c r="AD5" s="179" t="s">
        <v>102</v>
      </c>
      <c r="AE5" s="120" t="s">
        <v>9</v>
      </c>
    </row>
    <row r="6" spans="1:31" ht="15.75" thickBot="1" x14ac:dyDescent="0.3">
      <c r="A6" s="153"/>
      <c r="B6" s="14"/>
      <c r="C6" s="14"/>
      <c r="D6" s="14"/>
      <c r="E6" s="100"/>
      <c r="F6" s="33">
        <v>0.02</v>
      </c>
      <c r="G6" s="33"/>
      <c r="H6" s="33"/>
      <c r="I6" s="33"/>
      <c r="J6" s="33">
        <v>0.01</v>
      </c>
      <c r="K6" s="33">
        <v>0.05</v>
      </c>
      <c r="L6" s="154">
        <v>1.2500000000000001E-2</v>
      </c>
      <c r="M6" s="33"/>
      <c r="N6" s="33"/>
      <c r="O6" s="14"/>
      <c r="P6" s="14"/>
      <c r="Q6" s="14"/>
      <c r="R6" s="33">
        <v>0.18</v>
      </c>
      <c r="S6" s="14"/>
      <c r="T6" s="33"/>
      <c r="U6" s="33"/>
      <c r="V6" s="75">
        <v>0.18</v>
      </c>
      <c r="W6" s="76"/>
      <c r="X6" s="77"/>
      <c r="Y6" s="76"/>
      <c r="Z6" s="78"/>
      <c r="AA6" s="75">
        <v>0.01</v>
      </c>
      <c r="AB6" s="75">
        <v>0.05</v>
      </c>
      <c r="AC6" s="76"/>
      <c r="AD6" s="110"/>
      <c r="AE6" s="121"/>
    </row>
    <row r="7" spans="1:31" x14ac:dyDescent="0.25">
      <c r="A7" s="155">
        <v>54159</v>
      </c>
      <c r="B7" s="37"/>
      <c r="C7" s="37"/>
      <c r="D7" s="37"/>
      <c r="E7" s="96"/>
      <c r="F7" s="96"/>
      <c r="G7" s="96"/>
      <c r="H7" s="96"/>
      <c r="I7" s="96"/>
      <c r="J7" s="96"/>
      <c r="K7" s="96"/>
      <c r="L7" s="96"/>
      <c r="M7" s="96"/>
      <c r="N7" s="96"/>
      <c r="O7" s="37"/>
      <c r="P7" s="37"/>
      <c r="Q7" s="37"/>
      <c r="R7" s="38"/>
      <c r="S7" s="37"/>
      <c r="T7" s="38"/>
      <c r="U7" s="38"/>
      <c r="V7" s="79"/>
      <c r="W7" s="80"/>
      <c r="X7" s="81">
        <f>A7</f>
        <v>54159</v>
      </c>
      <c r="Y7" s="80"/>
      <c r="Z7" s="82"/>
      <c r="AA7" s="79"/>
      <c r="AB7" s="79"/>
      <c r="AC7" s="80"/>
      <c r="AD7" s="111"/>
      <c r="AE7" s="122"/>
    </row>
    <row r="8" spans="1:31" ht="57" x14ac:dyDescent="0.25">
      <c r="A8" s="155">
        <v>54159</v>
      </c>
      <c r="B8" s="18" t="s">
        <v>83</v>
      </c>
      <c r="C8" s="18">
        <v>1</v>
      </c>
      <c r="D8" s="1">
        <v>44971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13">
        <v>10107035.199999999</v>
      </c>
      <c r="P8" s="13">
        <v>0</v>
      </c>
      <c r="Q8" s="13">
        <f>O8</f>
        <v>10107035.199999999</v>
      </c>
      <c r="R8" s="13">
        <f>ROUND(Q8*R6,0)</f>
        <v>1819266</v>
      </c>
      <c r="S8" s="13">
        <f>Q8+R8</f>
        <v>11926301.199999999</v>
      </c>
      <c r="T8" s="13"/>
      <c r="U8" s="13">
        <v>0</v>
      </c>
      <c r="V8" s="156">
        <f>R8</f>
        <v>1819266</v>
      </c>
      <c r="W8" s="83">
        <f>S8-SUM(T8:V8)</f>
        <v>10107035.199999999</v>
      </c>
      <c r="X8" s="84"/>
      <c r="Y8" s="83"/>
      <c r="Z8" s="157">
        <v>10107035</v>
      </c>
      <c r="AA8" s="83">
        <v>5107</v>
      </c>
      <c r="AB8" s="83">
        <v>0</v>
      </c>
      <c r="AC8" s="83">
        <v>0</v>
      </c>
      <c r="AD8" s="158">
        <f>Z8-AA8</f>
        <v>10101928</v>
      </c>
      <c r="AE8" s="123" t="s">
        <v>25</v>
      </c>
    </row>
    <row r="9" spans="1:31" x14ac:dyDescent="0.25">
      <c r="A9" s="155">
        <v>54159</v>
      </c>
      <c r="B9" t="s">
        <v>84</v>
      </c>
      <c r="C9" s="18"/>
      <c r="D9" s="1"/>
      <c r="E9" s="95"/>
      <c r="F9" s="95"/>
      <c r="G9" s="95"/>
      <c r="H9" s="95"/>
      <c r="I9" s="95"/>
      <c r="J9" s="95"/>
      <c r="K9" s="95"/>
      <c r="L9" s="95"/>
      <c r="M9" s="95"/>
      <c r="N9" s="95"/>
      <c r="O9" s="13"/>
      <c r="P9" s="13">
        <v>0</v>
      </c>
      <c r="Q9" s="13"/>
      <c r="R9" s="13"/>
      <c r="S9" s="13"/>
      <c r="T9" s="13"/>
      <c r="U9" s="13"/>
      <c r="V9" s="83"/>
      <c r="W9" s="159">
        <f>V8</f>
        <v>1819266</v>
      </c>
      <c r="X9" s="84" t="s">
        <v>71</v>
      </c>
      <c r="Y9" s="83"/>
      <c r="Z9" s="85">
        <v>1819266</v>
      </c>
      <c r="AA9" s="83"/>
      <c r="AB9" s="83"/>
      <c r="AC9" s="83"/>
      <c r="AD9" s="160">
        <v>1819266</v>
      </c>
      <c r="AE9" s="161" t="s">
        <v>72</v>
      </c>
    </row>
    <row r="10" spans="1:31" x14ac:dyDescent="0.25">
      <c r="A10" s="155">
        <v>58592</v>
      </c>
      <c r="B10" s="37"/>
      <c r="C10" s="37"/>
      <c r="D10" s="37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37"/>
      <c r="P10" s="37">
        <v>0</v>
      </c>
      <c r="Q10" s="37"/>
      <c r="R10" s="38"/>
      <c r="S10" s="37"/>
      <c r="T10" s="38"/>
      <c r="U10" s="38"/>
      <c r="V10" s="79"/>
      <c r="W10" s="80"/>
      <c r="X10" s="81">
        <f>A10</f>
        <v>58592</v>
      </c>
      <c r="Y10" s="80"/>
      <c r="Z10" s="82"/>
      <c r="AA10" s="79"/>
      <c r="AB10" s="79"/>
      <c r="AC10" s="80"/>
      <c r="AD10" s="111"/>
      <c r="AE10" s="122"/>
    </row>
    <row r="11" spans="1:31" ht="57" x14ac:dyDescent="0.25">
      <c r="A11" s="155">
        <v>58592</v>
      </c>
      <c r="B11" s="18" t="s">
        <v>83</v>
      </c>
      <c r="C11" s="18">
        <v>1</v>
      </c>
      <c r="D11" s="1">
        <v>44921</v>
      </c>
      <c r="E11" s="95">
        <v>89138105</v>
      </c>
      <c r="F11" s="95"/>
      <c r="G11" s="95"/>
      <c r="H11" s="95"/>
      <c r="I11" s="95">
        <f>E11-F11</f>
        <v>89138105</v>
      </c>
      <c r="J11" s="95">
        <f t="shared" ref="J11:J18" si="0">E11*$J$6</f>
        <v>891381.05</v>
      </c>
      <c r="K11" s="95">
        <f t="shared" ref="K11:K18" si="1">E11*$K$6</f>
        <v>4456905.25</v>
      </c>
      <c r="L11" s="95"/>
      <c r="M11" s="95"/>
      <c r="N11" s="95"/>
      <c r="O11" s="41">
        <f t="shared" ref="O11:O17" si="2">ROUND(E11-K11-J11-F11,0)</f>
        <v>83789819</v>
      </c>
      <c r="P11" s="13">
        <v>0</v>
      </c>
      <c r="Q11" s="13">
        <f t="shared" ref="Q11:Q18" si="3">O11-P11</f>
        <v>83789819</v>
      </c>
      <c r="R11" s="13">
        <f>O11*$R$6</f>
        <v>15082167.42</v>
      </c>
      <c r="S11" s="13">
        <f>O11+R11</f>
        <v>98871986.420000002</v>
      </c>
      <c r="T11" s="13">
        <f>Q11*2%-AA11-AA12</f>
        <v>43143.380000000121</v>
      </c>
      <c r="U11" s="13">
        <f t="shared" ref="U11:U18" si="4">E11*2%</f>
        <v>1782762.1</v>
      </c>
      <c r="V11" s="156">
        <f t="shared" ref="V11:V18" si="5">O11*18%</f>
        <v>15082167.42</v>
      </c>
      <c r="W11" s="162">
        <f>ROUND(S11-SUM(T11:V11),0)</f>
        <v>81963914</v>
      </c>
      <c r="X11" s="163">
        <v>81963909</v>
      </c>
      <c r="Y11" s="83"/>
      <c r="Z11" s="164">
        <v>20408163</v>
      </c>
      <c r="AA11" s="83">
        <v>408163</v>
      </c>
      <c r="AB11" s="83"/>
      <c r="AC11" s="83"/>
      <c r="AD11" s="158">
        <f>Z11-AA11</f>
        <v>20000000</v>
      </c>
      <c r="AE11" s="123" t="s">
        <v>27</v>
      </c>
    </row>
    <row r="12" spans="1:31" ht="57" x14ac:dyDescent="0.25">
      <c r="A12" s="155">
        <v>58592</v>
      </c>
      <c r="B12" s="18" t="s">
        <v>83</v>
      </c>
      <c r="C12" s="18">
        <v>2</v>
      </c>
      <c r="D12" s="1">
        <v>44985</v>
      </c>
      <c r="E12" s="95">
        <v>32168798</v>
      </c>
      <c r="F12" s="95"/>
      <c r="G12" s="95"/>
      <c r="H12" s="95"/>
      <c r="I12" s="95">
        <f t="shared" ref="I12:I18" si="6">E12-F12</f>
        <v>32168798</v>
      </c>
      <c r="J12" s="95">
        <f t="shared" si="0"/>
        <v>321687.98</v>
      </c>
      <c r="K12" s="95">
        <f t="shared" si="1"/>
        <v>1608439.9000000001</v>
      </c>
      <c r="L12" s="95"/>
      <c r="M12" s="95"/>
      <c r="N12" s="95"/>
      <c r="O12" s="41">
        <f t="shared" si="2"/>
        <v>30238670</v>
      </c>
      <c r="P12" s="13">
        <v>0</v>
      </c>
      <c r="Q12" s="13">
        <f t="shared" si="3"/>
        <v>30238670</v>
      </c>
      <c r="R12" s="13">
        <f>O12*$R$6</f>
        <v>5442960.5999999996</v>
      </c>
      <c r="S12" s="13">
        <f t="shared" ref="S12:S18" si="7">Q12+R12</f>
        <v>35681630.600000001</v>
      </c>
      <c r="T12" s="13">
        <f t="shared" ref="T12:T18" si="8">Q12*2%</f>
        <v>604773.4</v>
      </c>
      <c r="U12" s="13">
        <f t="shared" si="4"/>
        <v>643375.96</v>
      </c>
      <c r="V12" s="156">
        <f t="shared" si="5"/>
        <v>5442960.5999999996</v>
      </c>
      <c r="W12" s="162">
        <f>ROUND(S12-SUM(T12:V12),0)</f>
        <v>28990521</v>
      </c>
      <c r="X12" s="84"/>
      <c r="Y12" s="83"/>
      <c r="Z12" s="164">
        <v>61224490</v>
      </c>
      <c r="AA12" s="83">
        <v>1224490</v>
      </c>
      <c r="AB12" s="83"/>
      <c r="AC12" s="83"/>
      <c r="AD12" s="158">
        <v>60000000</v>
      </c>
      <c r="AE12" s="123" t="s">
        <v>28</v>
      </c>
    </row>
    <row r="13" spans="1:31" ht="57" x14ac:dyDescent="0.25">
      <c r="A13" s="155">
        <v>58592</v>
      </c>
      <c r="B13" s="18" t="s">
        <v>83</v>
      </c>
      <c r="C13" s="18">
        <v>1</v>
      </c>
      <c r="D13" s="1">
        <v>45028</v>
      </c>
      <c r="E13" s="95">
        <v>41012803</v>
      </c>
      <c r="F13" s="95"/>
      <c r="G13" s="95"/>
      <c r="H13" s="95"/>
      <c r="I13" s="95">
        <f t="shared" si="6"/>
        <v>41012803</v>
      </c>
      <c r="J13" s="95">
        <f t="shared" si="0"/>
        <v>410128.03</v>
      </c>
      <c r="K13" s="95">
        <f t="shared" si="1"/>
        <v>2050640.1500000001</v>
      </c>
      <c r="L13" s="95"/>
      <c r="M13" s="95"/>
      <c r="N13" s="95"/>
      <c r="O13" s="41">
        <f t="shared" si="2"/>
        <v>38552035</v>
      </c>
      <c r="P13" s="13"/>
      <c r="Q13" s="13">
        <f t="shared" si="3"/>
        <v>38552035</v>
      </c>
      <c r="R13" s="13">
        <f>O13*18%</f>
        <v>6939366.2999999998</v>
      </c>
      <c r="S13" s="13">
        <f t="shared" si="7"/>
        <v>45491401.299999997</v>
      </c>
      <c r="T13" s="13">
        <f t="shared" si="8"/>
        <v>771040.70000000007</v>
      </c>
      <c r="U13" s="13">
        <f t="shared" si="4"/>
        <v>820256.06</v>
      </c>
      <c r="V13" s="156">
        <f t="shared" si="5"/>
        <v>6939366.2999999998</v>
      </c>
      <c r="W13" s="162">
        <f>S13-SUM(T13:V13)</f>
        <v>36960738.239999995</v>
      </c>
      <c r="X13" s="84"/>
      <c r="Y13" s="83"/>
      <c r="Z13" s="164">
        <v>28990521</v>
      </c>
      <c r="AA13" s="83"/>
      <c r="AB13" s="83"/>
      <c r="AC13" s="83"/>
      <c r="AD13" s="158">
        <v>28990521</v>
      </c>
      <c r="AE13" s="123" t="s">
        <v>29</v>
      </c>
    </row>
    <row r="14" spans="1:31" ht="57" x14ac:dyDescent="0.25">
      <c r="A14" s="155">
        <v>58592</v>
      </c>
      <c r="B14" s="18" t="s">
        <v>83</v>
      </c>
      <c r="C14" s="18">
        <v>2</v>
      </c>
      <c r="D14" s="1">
        <v>45057</v>
      </c>
      <c r="E14" s="95">
        <v>66776059</v>
      </c>
      <c r="F14" s="95"/>
      <c r="G14" s="95"/>
      <c r="H14" s="95"/>
      <c r="I14" s="95">
        <f t="shared" si="6"/>
        <v>66776059</v>
      </c>
      <c r="J14" s="95">
        <f t="shared" si="0"/>
        <v>667760.59</v>
      </c>
      <c r="K14" s="95">
        <f t="shared" si="1"/>
        <v>3338802.95</v>
      </c>
      <c r="L14" s="95"/>
      <c r="M14" s="95"/>
      <c r="N14" s="95"/>
      <c r="O14" s="41">
        <f t="shared" si="2"/>
        <v>62769495</v>
      </c>
      <c r="P14" s="13">
        <v>0</v>
      </c>
      <c r="Q14" s="13">
        <f t="shared" si="3"/>
        <v>62769495</v>
      </c>
      <c r="R14" s="13">
        <f>O14*18%</f>
        <v>11298509.1</v>
      </c>
      <c r="S14" s="13">
        <f t="shared" si="7"/>
        <v>74068004.099999994</v>
      </c>
      <c r="T14" s="13">
        <f t="shared" si="8"/>
        <v>1255389.9000000001</v>
      </c>
      <c r="U14" s="13">
        <f t="shared" si="4"/>
        <v>1335521.18</v>
      </c>
      <c r="V14" s="156">
        <f t="shared" si="5"/>
        <v>11298509.1</v>
      </c>
      <c r="W14" s="162">
        <f>S14-SUM(T14:V14)</f>
        <v>60178583.919999994</v>
      </c>
      <c r="X14" s="84"/>
      <c r="Y14" s="83"/>
      <c r="Z14" s="164">
        <v>36960735</v>
      </c>
      <c r="AA14" s="83"/>
      <c r="AB14" s="83"/>
      <c r="AC14" s="83"/>
      <c r="AD14" s="158">
        <v>36960735</v>
      </c>
      <c r="AE14" s="123" t="s">
        <v>30</v>
      </c>
    </row>
    <row r="15" spans="1:31" ht="57" x14ac:dyDescent="0.25">
      <c r="A15" s="155">
        <v>58592</v>
      </c>
      <c r="B15" s="18" t="s">
        <v>83</v>
      </c>
      <c r="C15" s="18">
        <v>3</v>
      </c>
      <c r="D15" s="1">
        <v>45084</v>
      </c>
      <c r="E15" s="95">
        <v>41062268</v>
      </c>
      <c r="F15" s="95"/>
      <c r="G15" s="95"/>
      <c r="H15" s="95"/>
      <c r="I15" s="95">
        <f t="shared" si="6"/>
        <v>41062268</v>
      </c>
      <c r="J15" s="95">
        <f t="shared" si="0"/>
        <v>410622.68</v>
      </c>
      <c r="K15" s="95">
        <f t="shared" si="1"/>
        <v>2053113.4000000001</v>
      </c>
      <c r="L15" s="95"/>
      <c r="M15" s="95"/>
      <c r="N15" s="95"/>
      <c r="O15" s="41">
        <f t="shared" si="2"/>
        <v>38598532</v>
      </c>
      <c r="P15" s="13"/>
      <c r="Q15" s="13">
        <f t="shared" si="3"/>
        <v>38598532</v>
      </c>
      <c r="R15" s="13">
        <f>O15*18%</f>
        <v>6947735.7599999998</v>
      </c>
      <c r="S15" s="13">
        <f t="shared" si="7"/>
        <v>45546267.759999998</v>
      </c>
      <c r="T15" s="13">
        <f t="shared" si="8"/>
        <v>771970.64</v>
      </c>
      <c r="U15" s="13">
        <f t="shared" si="4"/>
        <v>821245.36</v>
      </c>
      <c r="V15" s="156">
        <f t="shared" si="5"/>
        <v>6947735.7599999998</v>
      </c>
      <c r="W15" s="162">
        <f>S15-SUM(T15:V15)</f>
        <v>37005316</v>
      </c>
      <c r="X15" s="84"/>
      <c r="Y15" s="83"/>
      <c r="Z15" s="164">
        <v>30000000</v>
      </c>
      <c r="AA15" s="83"/>
      <c r="AB15" s="83"/>
      <c r="AC15" s="83"/>
      <c r="AD15" s="158">
        <v>30000000</v>
      </c>
      <c r="AE15" s="123" t="s">
        <v>31</v>
      </c>
    </row>
    <row r="16" spans="1:31" ht="57" x14ac:dyDescent="0.25">
      <c r="A16" s="155">
        <v>58592</v>
      </c>
      <c r="B16" s="18" t="s">
        <v>83</v>
      </c>
      <c r="C16" s="18">
        <v>4</v>
      </c>
      <c r="D16" s="1">
        <v>45128</v>
      </c>
      <c r="E16" s="95">
        <v>50942817</v>
      </c>
      <c r="F16" s="165">
        <v>978268</v>
      </c>
      <c r="G16" s="166"/>
      <c r="H16" s="166"/>
      <c r="I16" s="95">
        <f t="shared" si="6"/>
        <v>49964549</v>
      </c>
      <c r="J16" s="95">
        <f t="shared" si="0"/>
        <v>509428.17</v>
      </c>
      <c r="K16" s="95">
        <f t="shared" si="1"/>
        <v>2547140.85</v>
      </c>
      <c r="L16" s="95"/>
      <c r="M16" s="95"/>
      <c r="N16" s="95"/>
      <c r="O16" s="41">
        <f t="shared" si="2"/>
        <v>46907980</v>
      </c>
      <c r="P16" s="13">
        <v>0</v>
      </c>
      <c r="Q16" s="13">
        <f t="shared" si="3"/>
        <v>46907980</v>
      </c>
      <c r="R16" s="13">
        <f>Q16*18%</f>
        <v>8443436.4000000004</v>
      </c>
      <c r="S16" s="13">
        <f t="shared" si="7"/>
        <v>55351416.399999999</v>
      </c>
      <c r="T16" s="13">
        <f t="shared" si="8"/>
        <v>938159.6</v>
      </c>
      <c r="U16" s="13">
        <f t="shared" si="4"/>
        <v>1018856.34</v>
      </c>
      <c r="V16" s="156">
        <f t="shared" si="5"/>
        <v>8443436.4000000004</v>
      </c>
      <c r="W16" s="162">
        <f>S16-SUM(T16:V16)</f>
        <v>44950964.060000002</v>
      </c>
      <c r="X16" s="84"/>
      <c r="Y16" s="83"/>
      <c r="Z16" s="164">
        <v>20000000</v>
      </c>
      <c r="AA16" s="83"/>
      <c r="AB16" s="83"/>
      <c r="AC16" s="83"/>
      <c r="AD16" s="158">
        <v>20000000</v>
      </c>
      <c r="AE16" s="123" t="s">
        <v>32</v>
      </c>
    </row>
    <row r="17" spans="1:31" ht="57" x14ac:dyDescent="0.25">
      <c r="A17" s="155">
        <v>58592</v>
      </c>
      <c r="B17" s="18" t="s">
        <v>83</v>
      </c>
      <c r="C17" s="18">
        <v>5</v>
      </c>
      <c r="D17" s="1">
        <v>45154</v>
      </c>
      <c r="E17" s="95">
        <v>21675583</v>
      </c>
      <c r="F17" s="95">
        <v>433511</v>
      </c>
      <c r="G17" s="95"/>
      <c r="H17" s="95"/>
      <c r="I17" s="95">
        <f t="shared" si="6"/>
        <v>21242072</v>
      </c>
      <c r="J17" s="95">
        <f t="shared" si="0"/>
        <v>216755.83000000002</v>
      </c>
      <c r="K17" s="95">
        <f t="shared" si="1"/>
        <v>1083779.1500000001</v>
      </c>
      <c r="L17" s="95"/>
      <c r="M17" s="95"/>
      <c r="N17" s="95"/>
      <c r="O17" s="41">
        <f t="shared" si="2"/>
        <v>19941537</v>
      </c>
      <c r="P17" s="13">
        <v>0</v>
      </c>
      <c r="Q17" s="13">
        <f t="shared" si="3"/>
        <v>19941537</v>
      </c>
      <c r="R17" s="13">
        <f>Q17*18%</f>
        <v>3589476.6599999997</v>
      </c>
      <c r="S17" s="13">
        <f t="shared" si="7"/>
        <v>23531013.66</v>
      </c>
      <c r="T17" s="13">
        <f t="shared" si="8"/>
        <v>398830.74</v>
      </c>
      <c r="U17" s="13">
        <f t="shared" si="4"/>
        <v>433511.66000000003</v>
      </c>
      <c r="V17" s="156">
        <f t="shared" si="5"/>
        <v>3589476.6599999997</v>
      </c>
      <c r="W17" s="162">
        <f>S17-SUM(T17:V17)</f>
        <v>19109194.600000001</v>
      </c>
      <c r="X17" s="84"/>
      <c r="Y17" s="83"/>
      <c r="Z17" s="164">
        <v>10178594</v>
      </c>
      <c r="AA17" s="83"/>
      <c r="AB17" s="83"/>
      <c r="AC17" s="83"/>
      <c r="AD17" s="158">
        <v>10178594</v>
      </c>
      <c r="AE17" s="161" t="s">
        <v>33</v>
      </c>
    </row>
    <row r="18" spans="1:31" ht="57" x14ac:dyDescent="0.25">
      <c r="A18" s="155">
        <v>58592</v>
      </c>
      <c r="B18" s="18" t="s">
        <v>83</v>
      </c>
      <c r="C18" s="18">
        <v>6</v>
      </c>
      <c r="D18" s="1">
        <v>45185</v>
      </c>
      <c r="E18" s="95">
        <v>47800555</v>
      </c>
      <c r="F18" s="95"/>
      <c r="G18" s="95"/>
      <c r="H18" s="95"/>
      <c r="I18" s="95">
        <f t="shared" si="6"/>
        <v>47800555</v>
      </c>
      <c r="J18" s="95">
        <f t="shared" si="0"/>
        <v>478005.55</v>
      </c>
      <c r="K18" s="95">
        <f t="shared" si="1"/>
        <v>2390027.75</v>
      </c>
      <c r="L18" s="95"/>
      <c r="M18" s="95"/>
      <c r="N18" s="95"/>
      <c r="O18" s="41">
        <f>ROUND(E18-K18-J18-F18,0)</f>
        <v>44932522</v>
      </c>
      <c r="P18" s="13">
        <v>0</v>
      </c>
      <c r="Q18" s="13">
        <f t="shared" si="3"/>
        <v>44932522</v>
      </c>
      <c r="R18" s="13">
        <f>ROUND(O18*18%,0)</f>
        <v>8087854</v>
      </c>
      <c r="S18" s="13">
        <f t="shared" si="7"/>
        <v>53020376</v>
      </c>
      <c r="T18" s="13">
        <f t="shared" si="8"/>
        <v>898650.44000000006</v>
      </c>
      <c r="U18" s="13">
        <f t="shared" si="4"/>
        <v>956011.1</v>
      </c>
      <c r="V18" s="156">
        <f t="shared" si="5"/>
        <v>8087853.96</v>
      </c>
      <c r="W18" s="162">
        <f>ROUND(S18-SUM(T18:V18),0)</f>
        <v>43077861</v>
      </c>
      <c r="X18" s="167"/>
      <c r="Y18" s="83"/>
      <c r="Z18" s="164">
        <v>20000000</v>
      </c>
      <c r="AA18" s="83"/>
      <c r="AB18" s="83"/>
      <c r="AC18" s="83"/>
      <c r="AD18" s="158">
        <v>20000000</v>
      </c>
      <c r="AE18" s="161" t="s">
        <v>34</v>
      </c>
    </row>
    <row r="19" spans="1:31" x14ac:dyDescent="0.25">
      <c r="A19" s="155">
        <v>58592</v>
      </c>
      <c r="B19" t="s">
        <v>84</v>
      </c>
      <c r="C19" s="18" t="s">
        <v>73</v>
      </c>
      <c r="D19" s="1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83"/>
      <c r="P19" s="13"/>
      <c r="Q19" s="13"/>
      <c r="R19" s="13"/>
      <c r="S19" s="13"/>
      <c r="T19" s="13"/>
      <c r="U19" s="13"/>
      <c r="V19" s="83"/>
      <c r="W19" s="156">
        <f>SUM(V11:V18)</f>
        <v>65831506.199999996</v>
      </c>
      <c r="X19" s="167"/>
      <c r="Y19" s="83"/>
      <c r="Z19" s="164">
        <v>17005317</v>
      </c>
      <c r="AA19" s="83"/>
      <c r="AB19" s="83"/>
      <c r="AC19" s="83"/>
      <c r="AD19" s="158">
        <v>17005317</v>
      </c>
      <c r="AE19" s="161" t="s">
        <v>35</v>
      </c>
    </row>
    <row r="20" spans="1:31" ht="57" x14ac:dyDescent="0.25">
      <c r="A20" s="155">
        <v>58592</v>
      </c>
      <c r="B20" s="18" t="s">
        <v>83</v>
      </c>
      <c r="C20" s="18">
        <v>7</v>
      </c>
      <c r="D20" s="1">
        <v>45382</v>
      </c>
      <c r="E20" s="95">
        <v>86763398.409999996</v>
      </c>
      <c r="F20" s="95"/>
      <c r="G20" s="95"/>
      <c r="H20" s="95"/>
      <c r="I20" s="95">
        <f t="shared" ref="I20" si="9">E20-F20</f>
        <v>86763398.409999996</v>
      </c>
      <c r="J20" s="95">
        <f>I20*$J$6</f>
        <v>867633.9841</v>
      </c>
      <c r="K20" s="95">
        <f>E20*$K$6</f>
        <v>4338169.9205</v>
      </c>
      <c r="L20" s="95"/>
      <c r="M20" s="95">
        <v>46043705</v>
      </c>
      <c r="N20" s="165">
        <v>105260</v>
      </c>
      <c r="O20" s="41">
        <v>35617360</v>
      </c>
      <c r="P20" s="13">
        <v>0</v>
      </c>
      <c r="Q20" s="13">
        <f>O20-P20</f>
        <v>35617360</v>
      </c>
      <c r="R20" s="13">
        <f>ROUND(O20*18%,0)</f>
        <v>6411125</v>
      </c>
      <c r="S20" s="13">
        <f>Q20+R20</f>
        <v>42028485</v>
      </c>
      <c r="T20" s="13">
        <f>Q20*2%</f>
        <v>712347.20000000007</v>
      </c>
      <c r="U20" s="13">
        <f>E20*2%</f>
        <v>1735267.9682</v>
      </c>
      <c r="V20" s="156">
        <f>O20*18%</f>
        <v>6411124.7999999998</v>
      </c>
      <c r="W20" s="162">
        <f>ROUND(S20-SUM(T20:V20),0)</f>
        <v>33169745</v>
      </c>
      <c r="X20" s="167"/>
      <c r="Y20" s="83"/>
      <c r="Z20" s="164">
        <v>15082168</v>
      </c>
      <c r="AA20" s="83"/>
      <c r="AB20" s="83"/>
      <c r="AC20" s="83"/>
      <c r="AD20" s="160">
        <v>15082168</v>
      </c>
      <c r="AE20" s="161" t="s">
        <v>36</v>
      </c>
    </row>
    <row r="21" spans="1:31" x14ac:dyDescent="0.25">
      <c r="A21" s="155">
        <v>58592</v>
      </c>
      <c r="B21" t="s">
        <v>84</v>
      </c>
      <c r="C21" s="18">
        <v>7</v>
      </c>
      <c r="D21" s="1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41"/>
      <c r="P21" s="13"/>
      <c r="Q21" s="13"/>
      <c r="R21" s="13"/>
      <c r="S21" s="13"/>
      <c r="T21" s="13"/>
      <c r="U21" s="13"/>
      <c r="V21" s="83"/>
      <c r="W21" s="156">
        <v>6411124</v>
      </c>
      <c r="X21" s="167"/>
      <c r="Y21" s="83"/>
      <c r="Z21" s="164">
        <v>5442960</v>
      </c>
      <c r="AA21" s="83"/>
      <c r="AB21" s="83"/>
      <c r="AC21" s="83"/>
      <c r="AD21" s="160">
        <v>5442960</v>
      </c>
      <c r="AE21" s="168" t="s">
        <v>74</v>
      </c>
    </row>
    <row r="22" spans="1:31" ht="57" x14ac:dyDescent="0.25">
      <c r="A22" s="155">
        <v>58592</v>
      </c>
      <c r="B22" s="18" t="s">
        <v>83</v>
      </c>
      <c r="C22" s="18">
        <v>2</v>
      </c>
      <c r="D22" s="1">
        <v>45561</v>
      </c>
      <c r="E22" s="95">
        <v>49449831</v>
      </c>
      <c r="F22" s="95">
        <v>1977993.2076000001</v>
      </c>
      <c r="G22" s="169">
        <f>SUM([1]Working!H32:H35)</f>
        <v>4441996.4799999995</v>
      </c>
      <c r="H22" s="95">
        <v>3457.6</v>
      </c>
      <c r="I22" s="95">
        <f>E22-F22-G22+H22</f>
        <v>43033298.912400007</v>
      </c>
      <c r="J22" s="95">
        <f>I22*$J$6</f>
        <v>430332.98912400007</v>
      </c>
      <c r="K22" s="95">
        <f>I22*$K$6</f>
        <v>2151664.9456200004</v>
      </c>
      <c r="L22" s="95">
        <f>E22*1.25%</f>
        <v>618122.88750000007</v>
      </c>
      <c r="M22" s="95"/>
      <c r="N22" s="95"/>
      <c r="O22" s="41">
        <f>I22-J22-K22-L22</f>
        <v>39833178.090156004</v>
      </c>
      <c r="P22" s="13">
        <v>0</v>
      </c>
      <c r="Q22" s="13">
        <f t="shared" ref="Q22:Q24" si="10">O22-P22</f>
        <v>39833178.090156004</v>
      </c>
      <c r="R22" s="13">
        <f t="shared" ref="R22:R24" si="11">ROUND(O22*18%,0)</f>
        <v>7169972</v>
      </c>
      <c r="S22" s="13">
        <f t="shared" ref="S22:S24" si="12">Q22+R22</f>
        <v>47003150.090156004</v>
      </c>
      <c r="T22" s="13">
        <f>Q22*2%-AA39</f>
        <v>196663.56180312007</v>
      </c>
      <c r="U22" s="13">
        <f>I22*2%</f>
        <v>860665.97824800014</v>
      </c>
      <c r="V22" s="83">
        <f t="shared" ref="V22:V24" si="13">O22*18%</f>
        <v>7169972.0562280808</v>
      </c>
      <c r="W22" s="164">
        <f>ROUND(S22-SUM(T22:V22),0)</f>
        <v>38775848</v>
      </c>
      <c r="X22" s="84"/>
      <c r="Y22" s="83"/>
      <c r="Z22" s="164">
        <v>6939366</v>
      </c>
      <c r="AA22" s="83"/>
      <c r="AB22" s="83"/>
      <c r="AC22" s="83"/>
      <c r="AD22" s="160">
        <v>6939366</v>
      </c>
      <c r="AE22" s="161" t="s">
        <v>38</v>
      </c>
    </row>
    <row r="23" spans="1:31" ht="57" x14ac:dyDescent="0.25">
      <c r="A23" s="155">
        <v>58592</v>
      </c>
      <c r="B23" s="18" t="s">
        <v>83</v>
      </c>
      <c r="C23" s="18">
        <v>3</v>
      </c>
      <c r="D23" s="1">
        <v>45611</v>
      </c>
      <c r="E23" s="95">
        <v>5740763</v>
      </c>
      <c r="F23" s="95">
        <v>229631</v>
      </c>
      <c r="G23" s="95">
        <v>740629</v>
      </c>
      <c r="H23" s="95">
        <v>102431</v>
      </c>
      <c r="I23" s="95">
        <f>E23-F23-G23+H23</f>
        <v>4872934</v>
      </c>
      <c r="J23" s="95">
        <f>I23*$J$6</f>
        <v>48729.340000000004</v>
      </c>
      <c r="K23" s="95">
        <f>I23*$K$6</f>
        <v>243646.7</v>
      </c>
      <c r="L23" s="95">
        <f>E23*1.25%</f>
        <v>71759.537500000006</v>
      </c>
      <c r="M23" s="95"/>
      <c r="N23" s="95"/>
      <c r="O23" s="41">
        <f>I23-J23-K23-L23</f>
        <v>4508798.4225000003</v>
      </c>
      <c r="P23" s="13">
        <v>0</v>
      </c>
      <c r="Q23" s="13">
        <f t="shared" si="10"/>
        <v>4508798.4225000003</v>
      </c>
      <c r="R23" s="13">
        <f t="shared" si="11"/>
        <v>811584</v>
      </c>
      <c r="S23" s="13">
        <f t="shared" si="12"/>
        <v>5320382.4225000003</v>
      </c>
      <c r="T23" s="13">
        <f t="shared" ref="T23:T24" si="14">Q23*2%</f>
        <v>90175.968450000015</v>
      </c>
      <c r="U23" s="13">
        <f>I23*2%</f>
        <v>97458.680000000008</v>
      </c>
      <c r="V23" s="83">
        <f t="shared" si="13"/>
        <v>811583.71605000005</v>
      </c>
      <c r="W23" s="164">
        <f>ROUND(S23-SUM(T23:V23),0)</f>
        <v>4321164</v>
      </c>
      <c r="X23" s="84"/>
      <c r="Y23" s="83"/>
      <c r="Z23" s="164">
        <v>11298510</v>
      </c>
      <c r="AA23" s="83"/>
      <c r="AB23" s="83"/>
      <c r="AC23" s="83"/>
      <c r="AD23" s="160">
        <v>11298510</v>
      </c>
      <c r="AE23" s="161" t="s">
        <v>39</v>
      </c>
    </row>
    <row r="24" spans="1:31" ht="57" x14ac:dyDescent="0.25">
      <c r="A24" s="155">
        <v>58592</v>
      </c>
      <c r="B24" s="18" t="s">
        <v>83</v>
      </c>
      <c r="C24" s="18">
        <v>5</v>
      </c>
      <c r="D24" s="1">
        <v>45625</v>
      </c>
      <c r="E24" s="95">
        <v>3669192</v>
      </c>
      <c r="F24" s="95">
        <v>146768</v>
      </c>
      <c r="G24" s="95">
        <v>478485</v>
      </c>
      <c r="H24" s="95">
        <v>237822</v>
      </c>
      <c r="I24" s="95">
        <f>E24-F24-G24+H24</f>
        <v>3281761</v>
      </c>
      <c r="J24" s="95">
        <f>I24*$J$6</f>
        <v>32817.61</v>
      </c>
      <c r="K24" s="95">
        <f>I24*$K$6</f>
        <v>164088.05000000002</v>
      </c>
      <c r="L24" s="95">
        <f>E24*1.25%</f>
        <v>45864.9</v>
      </c>
      <c r="M24" s="95"/>
      <c r="N24" s="95"/>
      <c r="O24" s="41">
        <f>I24-J24-K24-L24</f>
        <v>3038990.4400000004</v>
      </c>
      <c r="P24" s="13">
        <v>0</v>
      </c>
      <c r="Q24" s="13">
        <f t="shared" si="10"/>
        <v>3038990.4400000004</v>
      </c>
      <c r="R24" s="13">
        <f t="shared" si="11"/>
        <v>547018</v>
      </c>
      <c r="S24" s="13">
        <f t="shared" si="12"/>
        <v>3586008.4400000004</v>
      </c>
      <c r="T24" s="13">
        <f t="shared" si="14"/>
        <v>60779.808800000006</v>
      </c>
      <c r="U24" s="13">
        <f>I24*2%</f>
        <v>65635.22</v>
      </c>
      <c r="V24" s="83">
        <f t="shared" si="13"/>
        <v>547018.27920000011</v>
      </c>
      <c r="W24" s="83">
        <f>ROUND(S24-SUM(T24:V24),0)</f>
        <v>2912575</v>
      </c>
      <c r="X24" s="84"/>
      <c r="Y24" s="83"/>
      <c r="Z24" s="164">
        <v>30000000</v>
      </c>
      <c r="AA24" s="83"/>
      <c r="AB24" s="83"/>
      <c r="AC24" s="83"/>
      <c r="AD24" s="158">
        <v>30000000</v>
      </c>
      <c r="AE24" s="161" t="s">
        <v>40</v>
      </c>
    </row>
    <row r="25" spans="1:31" x14ac:dyDescent="0.25">
      <c r="A25" s="155">
        <v>58592</v>
      </c>
      <c r="B25" s="18"/>
      <c r="C25" s="18"/>
      <c r="D25" s="1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83"/>
      <c r="P25" s="13"/>
      <c r="Q25" s="13"/>
      <c r="R25" s="13"/>
      <c r="S25" s="13"/>
      <c r="T25" s="13"/>
      <c r="U25" s="13"/>
      <c r="V25" s="83"/>
      <c r="W25" s="83"/>
      <c r="X25" s="84"/>
      <c r="Y25" s="83"/>
      <c r="Z25" s="164">
        <v>10000000</v>
      </c>
      <c r="AA25" s="83"/>
      <c r="AB25" s="83"/>
      <c r="AC25" s="83"/>
      <c r="AD25" s="170">
        <v>10000000</v>
      </c>
      <c r="AE25" s="161" t="s">
        <v>41</v>
      </c>
    </row>
    <row r="26" spans="1:31" x14ac:dyDescent="0.25">
      <c r="A26" s="155">
        <v>58592</v>
      </c>
      <c r="B26" s="18"/>
      <c r="C26" s="18"/>
      <c r="D26" s="1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83"/>
      <c r="P26" s="13"/>
      <c r="Q26" s="13"/>
      <c r="R26" s="13"/>
      <c r="S26" s="13"/>
      <c r="T26" s="13"/>
      <c r="U26" s="13"/>
      <c r="V26" s="83"/>
      <c r="W26" s="83"/>
      <c r="X26" s="84"/>
      <c r="Y26" s="83"/>
      <c r="Z26" s="164">
        <v>4950958</v>
      </c>
      <c r="AA26" s="83"/>
      <c r="AB26" s="83"/>
      <c r="AC26" s="83"/>
      <c r="AD26" s="171">
        <v>4950958</v>
      </c>
      <c r="AE26" s="161" t="s">
        <v>42</v>
      </c>
    </row>
    <row r="27" spans="1:31" x14ac:dyDescent="0.25">
      <c r="A27" s="155">
        <v>58592</v>
      </c>
      <c r="B27" s="18"/>
      <c r="C27" s="18"/>
      <c r="D27" s="1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83"/>
      <c r="P27" s="13"/>
      <c r="Q27" s="13"/>
      <c r="R27" s="13"/>
      <c r="S27" s="13"/>
      <c r="T27" s="13"/>
      <c r="U27" s="13"/>
      <c r="V27" s="83"/>
      <c r="W27" s="83"/>
      <c r="X27" s="84"/>
      <c r="Y27" s="83"/>
      <c r="Z27" s="164">
        <v>15000000</v>
      </c>
      <c r="AA27" s="83"/>
      <c r="AB27" s="83"/>
      <c r="AC27" s="83"/>
      <c r="AD27" s="158">
        <v>15000000</v>
      </c>
      <c r="AE27" s="161" t="s">
        <v>43</v>
      </c>
    </row>
    <row r="28" spans="1:31" x14ac:dyDescent="0.25">
      <c r="A28" s="155">
        <v>58592</v>
      </c>
      <c r="B28" s="18"/>
      <c r="C28" s="18"/>
      <c r="D28" s="1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83"/>
      <c r="P28" s="13"/>
      <c r="Q28" s="13"/>
      <c r="R28" s="13"/>
      <c r="S28" s="13"/>
      <c r="T28" s="13"/>
      <c r="U28" s="13"/>
      <c r="V28" s="83"/>
      <c r="W28" s="83"/>
      <c r="X28" s="84"/>
      <c r="Y28" s="83"/>
      <c r="Z28" s="172">
        <v>6947736</v>
      </c>
      <c r="AA28" s="83"/>
      <c r="AB28" s="83"/>
      <c r="AC28" s="83"/>
      <c r="AD28" s="173">
        <v>6947736</v>
      </c>
      <c r="AE28" s="161" t="s">
        <v>44</v>
      </c>
    </row>
    <row r="29" spans="1:31" x14ac:dyDescent="0.25">
      <c r="A29" s="155">
        <v>58592</v>
      </c>
      <c r="B29" s="18"/>
      <c r="C29" s="18"/>
      <c r="D29" s="1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83"/>
      <c r="P29" s="13"/>
      <c r="Q29" s="13"/>
      <c r="R29" s="13"/>
      <c r="S29" s="13"/>
      <c r="T29" s="13"/>
      <c r="U29" s="13"/>
      <c r="V29" s="83"/>
      <c r="W29" s="83"/>
      <c r="X29" s="84"/>
      <c r="Y29" s="83"/>
      <c r="Z29" s="164">
        <v>8443436</v>
      </c>
      <c r="AA29" s="83"/>
      <c r="AB29" s="83"/>
      <c r="AC29" s="83"/>
      <c r="AD29" s="160">
        <v>8443436</v>
      </c>
      <c r="AE29" s="161" t="s">
        <v>45</v>
      </c>
    </row>
    <row r="30" spans="1:31" x14ac:dyDescent="0.25">
      <c r="A30" s="155">
        <v>58592</v>
      </c>
      <c r="B30" s="18"/>
      <c r="C30" s="18"/>
      <c r="D30" s="1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83"/>
      <c r="P30" s="13"/>
      <c r="Q30" s="13"/>
      <c r="R30" s="13"/>
      <c r="S30" s="13"/>
      <c r="T30" s="13"/>
      <c r="U30" s="13"/>
      <c r="V30" s="83"/>
      <c r="W30" s="83"/>
      <c r="X30" s="84"/>
      <c r="Y30" s="83"/>
      <c r="Z30" s="164">
        <v>4109193</v>
      </c>
      <c r="AA30" s="83"/>
      <c r="AB30" s="83"/>
      <c r="AC30" s="83"/>
      <c r="AD30" s="158">
        <v>4109193</v>
      </c>
      <c r="AE30" s="161" t="s">
        <v>46</v>
      </c>
    </row>
    <row r="31" spans="1:31" x14ac:dyDescent="0.25">
      <c r="A31" s="155">
        <v>58592</v>
      </c>
      <c r="B31" s="18"/>
      <c r="C31" s="18"/>
      <c r="D31" s="1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83"/>
      <c r="P31" s="13"/>
      <c r="Q31" s="13"/>
      <c r="R31" s="13"/>
      <c r="S31" s="13"/>
      <c r="T31" s="13"/>
      <c r="U31" s="13"/>
      <c r="V31" s="83"/>
      <c r="W31" s="83"/>
      <c r="X31" s="84"/>
      <c r="Y31" s="83"/>
      <c r="Z31" s="164">
        <v>16000000</v>
      </c>
      <c r="AA31" s="83"/>
      <c r="AB31" s="83"/>
      <c r="AC31" s="83"/>
      <c r="AD31" s="158">
        <v>16000000</v>
      </c>
      <c r="AE31" s="161" t="s">
        <v>47</v>
      </c>
    </row>
    <row r="32" spans="1:31" x14ac:dyDescent="0.25">
      <c r="A32" s="155">
        <v>58592</v>
      </c>
      <c r="B32" s="18"/>
      <c r="C32" s="18"/>
      <c r="D32" s="1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83"/>
      <c r="P32" s="13"/>
      <c r="Q32" s="13"/>
      <c r="R32" s="13"/>
      <c r="S32" s="13"/>
      <c r="T32" s="13"/>
      <c r="U32" s="13"/>
      <c r="V32" s="83"/>
      <c r="W32" s="83"/>
      <c r="X32" s="84"/>
      <c r="Y32" s="83"/>
      <c r="Z32" s="164">
        <v>10000000</v>
      </c>
      <c r="AA32" s="83"/>
      <c r="AB32" s="83"/>
      <c r="AC32" s="83"/>
      <c r="AD32" s="158">
        <v>10000000</v>
      </c>
      <c r="AE32" s="161" t="s">
        <v>48</v>
      </c>
    </row>
    <row r="33" spans="1:31" x14ac:dyDescent="0.25">
      <c r="A33" s="155">
        <v>58592</v>
      </c>
      <c r="B33" s="18"/>
      <c r="C33" s="18"/>
      <c r="D33" s="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13"/>
      <c r="P33" s="13"/>
      <c r="Q33" s="13"/>
      <c r="R33" s="13"/>
      <c r="S33" s="13"/>
      <c r="T33" s="13"/>
      <c r="U33" s="13"/>
      <c r="V33" s="83"/>
      <c r="W33" s="83"/>
      <c r="X33" s="84"/>
      <c r="Y33" s="83"/>
      <c r="Z33" s="164">
        <v>17409132</v>
      </c>
      <c r="AA33" s="83"/>
      <c r="AB33" s="83"/>
      <c r="AC33" s="83"/>
      <c r="AD33" s="158">
        <v>17409132</v>
      </c>
      <c r="AE33" s="161" t="s">
        <v>52</v>
      </c>
    </row>
    <row r="34" spans="1:31" x14ac:dyDescent="0.25">
      <c r="A34" s="155">
        <v>58592</v>
      </c>
      <c r="B34" s="18"/>
      <c r="C34" s="18"/>
      <c r="D34" s="1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13"/>
      <c r="P34" s="13"/>
      <c r="Q34" s="13"/>
      <c r="R34" s="13"/>
      <c r="S34" s="13"/>
      <c r="T34" s="13"/>
      <c r="U34" s="13"/>
      <c r="V34" s="83"/>
      <c r="W34" s="83"/>
      <c r="X34" s="84"/>
      <c r="Y34" s="83"/>
      <c r="Z34" s="164">
        <v>3589477</v>
      </c>
      <c r="AA34" s="83"/>
      <c r="AB34" s="83"/>
      <c r="AC34" s="83"/>
      <c r="AD34" s="160">
        <v>3589477</v>
      </c>
      <c r="AE34" s="161" t="s">
        <v>53</v>
      </c>
    </row>
    <row r="35" spans="1:31" x14ac:dyDescent="0.25">
      <c r="A35" s="155">
        <v>58592</v>
      </c>
      <c r="B35" s="18"/>
      <c r="C35" s="18"/>
      <c r="D35" s="1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13"/>
      <c r="P35" s="13"/>
      <c r="Q35" s="13"/>
      <c r="R35" s="13"/>
      <c r="S35" s="13"/>
      <c r="T35" s="13"/>
      <c r="U35" s="13"/>
      <c r="V35" s="83"/>
      <c r="W35" s="83"/>
      <c r="X35" s="84"/>
      <c r="Y35" s="83"/>
      <c r="Z35" s="164">
        <v>8087855</v>
      </c>
      <c r="AA35" s="83"/>
      <c r="AB35" s="83"/>
      <c r="AC35" s="83"/>
      <c r="AD35" s="160">
        <v>8087855</v>
      </c>
      <c r="AE35" s="161" t="s">
        <v>54</v>
      </c>
    </row>
    <row r="36" spans="1:31" x14ac:dyDescent="0.25">
      <c r="A36" s="155">
        <v>58592</v>
      </c>
      <c r="B36" s="30"/>
      <c r="C36" s="30"/>
      <c r="D36" s="30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22"/>
      <c r="P36" s="22"/>
      <c r="Q36" s="22"/>
      <c r="R36" s="13"/>
      <c r="S36" s="13"/>
      <c r="T36" s="13"/>
      <c r="U36" s="13"/>
      <c r="V36" s="83"/>
      <c r="W36" s="83"/>
      <c r="X36" s="84"/>
      <c r="Y36" s="83"/>
      <c r="Z36" s="164">
        <v>20000000</v>
      </c>
      <c r="AA36" s="83"/>
      <c r="AB36" s="83"/>
      <c r="AC36" s="83"/>
      <c r="AD36" s="158">
        <v>20000000</v>
      </c>
      <c r="AE36" s="168" t="s">
        <v>59</v>
      </c>
    </row>
    <row r="37" spans="1:31" x14ac:dyDescent="0.25">
      <c r="A37" s="155">
        <v>58592</v>
      </c>
      <c r="B37" s="30"/>
      <c r="C37" s="30"/>
      <c r="D37" s="30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22"/>
      <c r="P37" s="22"/>
      <c r="Q37" s="22"/>
      <c r="R37" s="13"/>
      <c r="S37" s="13"/>
      <c r="T37" s="13"/>
      <c r="U37" s="13"/>
      <c r="V37" s="83"/>
      <c r="W37" s="83"/>
      <c r="X37" s="84"/>
      <c r="Y37" s="83"/>
      <c r="Z37" s="164">
        <v>6411125</v>
      </c>
      <c r="AA37" s="83"/>
      <c r="AB37" s="83"/>
      <c r="AC37" s="83"/>
      <c r="AD37" s="160">
        <v>6411125</v>
      </c>
      <c r="AE37" s="168" t="s">
        <v>75</v>
      </c>
    </row>
    <row r="38" spans="1:31" x14ac:dyDescent="0.25">
      <c r="A38" s="155">
        <v>58592</v>
      </c>
      <c r="B38" s="30"/>
      <c r="C38" s="30"/>
      <c r="D38" s="30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22"/>
      <c r="P38" s="22"/>
      <c r="Q38" s="22"/>
      <c r="R38" s="13"/>
      <c r="S38" s="13"/>
      <c r="T38" s="13"/>
      <c r="U38" s="13"/>
      <c r="V38" s="83"/>
      <c r="W38" s="83"/>
      <c r="X38" s="84"/>
      <c r="Y38" s="83"/>
      <c r="Z38" s="164">
        <v>10000000</v>
      </c>
      <c r="AA38" s="83"/>
      <c r="AB38" s="83"/>
      <c r="AC38" s="83"/>
      <c r="AD38" s="158">
        <v>10000000</v>
      </c>
      <c r="AE38" s="168" t="s">
        <v>76</v>
      </c>
    </row>
    <row r="39" spans="1:31" x14ac:dyDescent="0.25">
      <c r="A39" s="155">
        <v>58592</v>
      </c>
      <c r="B39" s="30"/>
      <c r="C39" s="30"/>
      <c r="D39" s="30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22"/>
      <c r="P39" s="22"/>
      <c r="Q39" s="22"/>
      <c r="R39" s="13"/>
      <c r="S39" s="13"/>
      <c r="T39" s="13"/>
      <c r="U39" s="13"/>
      <c r="V39" s="83"/>
      <c r="W39" s="83"/>
      <c r="X39" s="84"/>
      <c r="Y39" s="83"/>
      <c r="Z39" s="164">
        <v>30000000</v>
      </c>
      <c r="AA39" s="83">
        <f>Z39-AD39</f>
        <v>600000</v>
      </c>
      <c r="AB39" s="83"/>
      <c r="AC39" s="83"/>
      <c r="AD39" s="158">
        <v>29400000</v>
      </c>
      <c r="AE39" s="168" t="s">
        <v>77</v>
      </c>
    </row>
    <row r="40" spans="1:31" x14ac:dyDescent="0.25">
      <c r="A40" s="155">
        <v>58592</v>
      </c>
      <c r="B40" s="30"/>
      <c r="C40" s="30"/>
      <c r="D40" s="30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22"/>
      <c r="P40" s="22"/>
      <c r="Q40" s="22"/>
      <c r="R40" s="13"/>
      <c r="S40" s="13"/>
      <c r="T40" s="13"/>
      <c r="U40" s="13"/>
      <c r="V40" s="83"/>
      <c r="W40" s="83"/>
      <c r="X40" s="84"/>
      <c r="Y40" s="83"/>
      <c r="Z40" s="164">
        <v>3169743</v>
      </c>
      <c r="AA40" s="83"/>
      <c r="AB40" s="83"/>
      <c r="AC40" s="83"/>
      <c r="AD40" s="158">
        <v>3169743</v>
      </c>
      <c r="AE40" s="168" t="s">
        <v>78</v>
      </c>
    </row>
    <row r="41" spans="1:31" x14ac:dyDescent="0.25">
      <c r="A41" s="155">
        <v>58592</v>
      </c>
      <c r="B41" s="30"/>
      <c r="C41" s="30"/>
      <c r="D41" s="30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22"/>
      <c r="P41" s="22"/>
      <c r="Q41" s="22"/>
      <c r="R41" s="13"/>
      <c r="S41" s="13"/>
      <c r="T41" s="13"/>
      <c r="U41" s="13"/>
      <c r="V41" s="83"/>
      <c r="W41" s="83"/>
      <c r="X41" s="84"/>
      <c r="Y41" s="83"/>
      <c r="Z41" s="164">
        <v>8775849</v>
      </c>
      <c r="AA41" s="83"/>
      <c r="AB41" s="83"/>
      <c r="AC41" s="83"/>
      <c r="AD41" s="158">
        <v>8775849</v>
      </c>
      <c r="AE41" s="124" t="s">
        <v>79</v>
      </c>
    </row>
    <row r="42" spans="1:31" x14ac:dyDescent="0.25">
      <c r="A42" s="155">
        <v>58592</v>
      </c>
      <c r="B42" s="30"/>
      <c r="C42" s="30"/>
      <c r="D42" s="30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22"/>
      <c r="P42" s="22"/>
      <c r="Q42" s="22"/>
      <c r="R42" s="13"/>
      <c r="S42" s="13"/>
      <c r="T42" s="13"/>
      <c r="U42" s="13"/>
      <c r="V42" s="83"/>
      <c r="W42" s="83"/>
      <c r="X42" s="84"/>
      <c r="Y42" s="83"/>
      <c r="Z42" s="164">
        <v>4321163</v>
      </c>
      <c r="AA42" s="83"/>
      <c r="AB42" s="83"/>
      <c r="AC42" s="83"/>
      <c r="AD42" s="158">
        <v>4321163</v>
      </c>
      <c r="AE42" s="124" t="s">
        <v>80</v>
      </c>
    </row>
    <row r="43" spans="1:31" x14ac:dyDescent="0.25">
      <c r="A43" s="155">
        <v>58592</v>
      </c>
      <c r="B43" s="30"/>
      <c r="C43" s="30"/>
      <c r="D43" s="30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22"/>
      <c r="P43" s="22"/>
      <c r="Q43" s="22"/>
      <c r="R43" s="13"/>
      <c r="S43" s="13"/>
      <c r="T43" s="13"/>
      <c r="U43" s="13"/>
      <c r="V43" s="83"/>
      <c r="W43" s="83"/>
      <c r="X43" s="84"/>
      <c r="Y43" s="83"/>
      <c r="Z43" s="85"/>
      <c r="AA43" s="83"/>
      <c r="AB43" s="83"/>
      <c r="AC43" s="83"/>
      <c r="AD43" s="112">
        <v>1500000</v>
      </c>
      <c r="AE43" s="124" t="s">
        <v>81</v>
      </c>
    </row>
    <row r="44" spans="1:31" x14ac:dyDescent="0.25">
      <c r="A44" s="155">
        <v>58592</v>
      </c>
      <c r="B44" s="30"/>
      <c r="C44" s="30"/>
      <c r="D44" s="30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22"/>
      <c r="P44" s="22"/>
      <c r="Q44" s="22"/>
      <c r="R44" s="13"/>
      <c r="S44" s="13"/>
      <c r="T44" s="13"/>
      <c r="U44" s="13"/>
      <c r="V44" s="83"/>
      <c r="W44" s="83"/>
      <c r="X44" s="84"/>
      <c r="Y44" s="83"/>
      <c r="Z44" s="85"/>
      <c r="AA44" s="83"/>
      <c r="AB44" s="83"/>
      <c r="AC44" s="83"/>
      <c r="AD44" s="112">
        <v>1412574</v>
      </c>
      <c r="AE44" s="124" t="s">
        <v>82</v>
      </c>
    </row>
    <row r="46" spans="1:31" x14ac:dyDescent="0.25">
      <c r="Q46" s="67"/>
      <c r="R46" s="92"/>
      <c r="S46" s="67"/>
      <c r="T46" s="67"/>
      <c r="U46" s="68"/>
      <c r="Y46" s="107"/>
      <c r="Z46" s="118"/>
      <c r="AA46" s="3"/>
      <c r="AB46" s="3"/>
      <c r="AC46" s="3"/>
      <c r="AD46" s="3"/>
      <c r="AE46" s="3"/>
    </row>
    <row r="47" spans="1:31" x14ac:dyDescent="0.25">
      <c r="Q47" s="93"/>
      <c r="R47" s="67"/>
      <c r="S47" s="67"/>
      <c r="T47" s="67"/>
      <c r="U47" s="68"/>
      <c r="V47" s="175"/>
      <c r="Y47" s="107"/>
      <c r="Z47" s="118"/>
      <c r="AA47" s="3"/>
      <c r="AB47" s="3"/>
      <c r="AC47" s="3"/>
      <c r="AD47" s="3"/>
      <c r="AE47" s="3"/>
    </row>
    <row r="48" spans="1:31" x14ac:dyDescent="0.25">
      <c r="Q48" s="6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H19" zoomScaleNormal="100" workbookViewId="0">
      <selection activeCell="U35" sqref="U35"/>
    </sheetView>
  </sheetViews>
  <sheetFormatPr defaultColWidth="9" defaultRowHeight="15" x14ac:dyDescent="0.25"/>
  <cols>
    <col min="1" max="1" width="9" style="3"/>
    <col min="2" max="2" width="7.42578125" style="3" customWidth="1"/>
    <col min="3" max="3" width="8.5703125" style="3" customWidth="1"/>
    <col min="4" max="4" width="13.42578125" style="3" bestFit="1" customWidth="1"/>
    <col min="5" max="5" width="14.140625" style="3" bestFit="1" customWidth="1"/>
    <col min="6" max="6" width="13.28515625" style="3" customWidth="1"/>
    <col min="7" max="7" width="14" style="3" customWidth="1"/>
    <col min="8" max="8" width="17.140625" style="15" customWidth="1"/>
    <col min="9" max="9" width="16.42578125" style="15" bestFit="1" customWidth="1"/>
    <col min="10" max="10" width="12.140625" style="3" bestFit="1" customWidth="1"/>
    <col min="11" max="11" width="14.7109375" style="3" customWidth="1"/>
    <col min="12" max="12" width="14.85546875" style="3" customWidth="1"/>
    <col min="13" max="13" width="17.7109375" style="3" customWidth="1"/>
    <col min="14" max="14" width="9" style="3" bestFit="1" customWidth="1"/>
    <col min="15" max="15" width="20.42578125" style="3" hidden="1" customWidth="1"/>
    <col min="16" max="16" width="18.28515625" style="55" bestFit="1" customWidth="1"/>
    <col min="17" max="17" width="15.42578125" style="3" bestFit="1" customWidth="1"/>
    <col min="18" max="18" width="31.7109375" style="3" hidden="1" customWidth="1"/>
    <col min="19" max="19" width="14.42578125" style="3" hidden="1" customWidth="1"/>
    <col min="20" max="20" width="19.28515625" style="42" bestFit="1" customWidth="1"/>
    <col min="21" max="21" width="124.42578125" style="3" bestFit="1" customWidth="1"/>
    <col min="22" max="16384" width="9" style="3"/>
  </cols>
  <sheetData>
    <row r="1" spans="1:21" ht="15.75" thickBot="1" x14ac:dyDescent="0.3">
      <c r="B1" s="2" t="s">
        <v>16</v>
      </c>
      <c r="C1" s="2"/>
      <c r="E1" s="4"/>
      <c r="F1" s="4"/>
      <c r="G1" s="4"/>
      <c r="H1" s="5"/>
      <c r="I1" s="5"/>
    </row>
    <row r="2" spans="1:21" ht="21.75" thickBot="1" x14ac:dyDescent="0.3">
      <c r="B2" s="6" t="s">
        <v>0</v>
      </c>
      <c r="C2" s="7"/>
      <c r="D2" s="7"/>
      <c r="E2" s="7" t="s">
        <v>20</v>
      </c>
      <c r="H2" s="8" t="s">
        <v>21</v>
      </c>
      <c r="J2" s="9"/>
      <c r="K2" s="9"/>
      <c r="L2" s="9"/>
      <c r="M2" s="9"/>
      <c r="N2" s="9"/>
      <c r="O2" s="9"/>
      <c r="P2" s="56"/>
      <c r="Q2" s="9"/>
      <c r="R2" s="9"/>
      <c r="S2" s="9"/>
    </row>
    <row r="3" spans="1:21" ht="15.75" thickBot="1" x14ac:dyDescent="0.3">
      <c r="B3" s="10"/>
      <c r="C3" s="10"/>
      <c r="D3" s="10"/>
      <c r="E3" s="10"/>
      <c r="F3" s="9"/>
      <c r="G3" s="9"/>
      <c r="H3" s="11"/>
      <c r="I3" s="11"/>
      <c r="J3" s="9"/>
      <c r="K3" s="9"/>
      <c r="O3" s="9"/>
      <c r="P3" s="57"/>
      <c r="Q3" s="12"/>
      <c r="R3" s="12"/>
      <c r="S3" s="12"/>
      <c r="T3" s="43"/>
      <c r="U3" s="12"/>
    </row>
    <row r="4" spans="1:21" ht="43.9" customHeight="1" x14ac:dyDescent="0.25">
      <c r="A4" s="25"/>
      <c r="B4" s="26" t="s">
        <v>1</v>
      </c>
      <c r="C4" s="26" t="s">
        <v>23</v>
      </c>
      <c r="D4" s="17" t="s">
        <v>24</v>
      </c>
      <c r="E4" s="26" t="s">
        <v>2</v>
      </c>
      <c r="F4" s="26" t="s">
        <v>14</v>
      </c>
      <c r="G4" s="17" t="s">
        <v>15</v>
      </c>
      <c r="H4" s="27" t="s">
        <v>3</v>
      </c>
      <c r="I4" s="28" t="s">
        <v>4</v>
      </c>
      <c r="J4" s="17" t="s">
        <v>11</v>
      </c>
      <c r="K4" s="17" t="s">
        <v>55</v>
      </c>
      <c r="L4" s="17" t="s">
        <v>5</v>
      </c>
      <c r="M4" s="17" t="s">
        <v>6</v>
      </c>
      <c r="N4" s="17"/>
      <c r="O4" s="17" t="s">
        <v>7</v>
      </c>
      <c r="P4" s="58" t="s">
        <v>4</v>
      </c>
      <c r="Q4" s="17" t="s">
        <v>13</v>
      </c>
      <c r="R4" s="17" t="s">
        <v>10</v>
      </c>
      <c r="S4" s="17" t="s">
        <v>12</v>
      </c>
      <c r="T4" s="44" t="s">
        <v>8</v>
      </c>
      <c r="U4" s="17" t="s">
        <v>9</v>
      </c>
    </row>
    <row r="5" spans="1:21" ht="15.75" thickBot="1" x14ac:dyDescent="0.3">
      <c r="A5" s="32"/>
      <c r="B5" s="14"/>
      <c r="C5" s="14"/>
      <c r="D5" s="14"/>
      <c r="E5" s="14"/>
      <c r="F5" s="14"/>
      <c r="G5" s="14"/>
      <c r="H5" s="33">
        <v>0.18</v>
      </c>
      <c r="I5" s="14"/>
      <c r="J5" s="33"/>
      <c r="K5" s="33"/>
      <c r="L5" s="33">
        <v>0.18</v>
      </c>
      <c r="M5" s="14"/>
      <c r="N5" s="23"/>
      <c r="O5" s="14"/>
      <c r="P5" s="59"/>
      <c r="Q5" s="33">
        <v>0.01</v>
      </c>
      <c r="R5" s="33">
        <v>0.05</v>
      </c>
      <c r="S5" s="14"/>
      <c r="T5" s="45"/>
      <c r="U5" s="14"/>
    </row>
    <row r="6" spans="1:21" x14ac:dyDescent="0.25">
      <c r="A6" s="40">
        <v>54159</v>
      </c>
      <c r="B6" s="37"/>
      <c r="C6" s="37"/>
      <c r="D6" s="37"/>
      <c r="E6" s="37"/>
      <c r="F6" s="37"/>
      <c r="G6" s="37"/>
      <c r="H6" s="38"/>
      <c r="I6" s="37"/>
      <c r="J6" s="38"/>
      <c r="K6" s="38"/>
      <c r="L6" s="38"/>
      <c r="M6" s="37"/>
      <c r="N6" s="39">
        <f>A7</f>
        <v>0</v>
      </c>
      <c r="O6" s="37"/>
      <c r="P6" s="60"/>
      <c r="Q6" s="38"/>
      <c r="R6" s="38"/>
      <c r="S6" s="37"/>
      <c r="T6" s="46"/>
      <c r="U6" s="37"/>
    </row>
    <row r="7" spans="1:21" ht="47.45" customHeight="1" x14ac:dyDescent="0.25">
      <c r="A7" s="29"/>
      <c r="B7" s="18" t="s">
        <v>22</v>
      </c>
      <c r="C7" s="18">
        <v>1</v>
      </c>
      <c r="D7" s="1">
        <v>44971</v>
      </c>
      <c r="E7" s="13">
        <v>10107035</v>
      </c>
      <c r="F7" s="13">
        <v>0</v>
      </c>
      <c r="G7" s="13">
        <f>E7</f>
        <v>10107035</v>
      </c>
      <c r="H7" s="13">
        <f>ROUND(G7*H5,0)</f>
        <v>1819266</v>
      </c>
      <c r="I7" s="13">
        <f>G7+H7</f>
        <v>11926301</v>
      </c>
      <c r="J7" s="13">
        <v>5107</v>
      </c>
      <c r="K7" s="13">
        <v>0</v>
      </c>
      <c r="L7" s="13">
        <f>H7</f>
        <v>1819266</v>
      </c>
      <c r="M7" s="13">
        <f>I7-SUM(J7:L7)</f>
        <v>10101928</v>
      </c>
      <c r="N7" s="19"/>
      <c r="O7" s="13"/>
      <c r="P7" s="61">
        <v>10107035</v>
      </c>
      <c r="Q7" s="13">
        <v>5107</v>
      </c>
      <c r="R7" s="13">
        <v>0</v>
      </c>
      <c r="S7" s="13">
        <v>0</v>
      </c>
      <c r="T7" s="47">
        <f>P7-Q7</f>
        <v>10101928</v>
      </c>
      <c r="U7" s="20" t="s">
        <v>25</v>
      </c>
    </row>
    <row r="8" spans="1:21" ht="21.75" customHeight="1" x14ac:dyDescent="0.25">
      <c r="A8" s="29"/>
      <c r="B8" s="18"/>
      <c r="C8" s="18"/>
      <c r="D8" s="1"/>
      <c r="E8" s="13"/>
      <c r="F8" s="13">
        <v>0</v>
      </c>
      <c r="G8" s="13"/>
      <c r="H8" s="13"/>
      <c r="I8" s="13"/>
      <c r="J8" s="13"/>
      <c r="K8" s="13"/>
      <c r="L8" s="13"/>
      <c r="M8" s="13"/>
      <c r="N8" s="19"/>
      <c r="O8" s="13"/>
      <c r="P8" s="61">
        <v>36960735</v>
      </c>
      <c r="Q8" s="13"/>
      <c r="R8" s="13">
        <v>0</v>
      </c>
      <c r="S8" s="13">
        <v>0</v>
      </c>
      <c r="T8" s="47">
        <v>36960735</v>
      </c>
      <c r="U8" s="20" t="s">
        <v>26</v>
      </c>
    </row>
    <row r="9" spans="1:21" x14ac:dyDescent="0.25">
      <c r="A9" s="40">
        <v>58592</v>
      </c>
      <c r="B9" s="37"/>
      <c r="C9" s="37"/>
      <c r="D9" s="37"/>
      <c r="E9" s="37"/>
      <c r="F9" s="37">
        <v>0</v>
      </c>
      <c r="G9" s="37"/>
      <c r="H9" s="38"/>
      <c r="I9" s="37"/>
      <c r="J9" s="38"/>
      <c r="K9" s="38"/>
      <c r="L9" s="38"/>
      <c r="M9" s="37"/>
      <c r="N9" s="39">
        <f>A10</f>
        <v>0</v>
      </c>
      <c r="O9" s="37"/>
      <c r="P9" s="60"/>
      <c r="Q9" s="38"/>
      <c r="R9" s="38"/>
      <c r="S9" s="37"/>
      <c r="T9" s="46"/>
      <c r="U9" s="37"/>
    </row>
    <row r="10" spans="1:21" ht="25.5" customHeight="1" x14ac:dyDescent="0.25">
      <c r="A10" s="29"/>
      <c r="B10" s="18"/>
      <c r="C10" s="18">
        <v>1</v>
      </c>
      <c r="D10" s="1">
        <v>44921</v>
      </c>
      <c r="E10" s="41">
        <v>83789819</v>
      </c>
      <c r="F10" s="13">
        <v>0</v>
      </c>
      <c r="G10" s="13">
        <f t="shared" ref="G10:G12" si="0">E10-F10</f>
        <v>83789819</v>
      </c>
      <c r="H10" s="13">
        <f>E10*18%</f>
        <v>15082167.42</v>
      </c>
      <c r="I10" s="13">
        <f>E10+H10</f>
        <v>98871986.420000002</v>
      </c>
      <c r="J10" s="13">
        <v>43143</v>
      </c>
      <c r="K10" s="13">
        <v>1782766</v>
      </c>
      <c r="L10" s="41">
        <f t="shared" ref="L10:L17" si="1">E10*18%</f>
        <v>15082167.42</v>
      </c>
      <c r="M10" s="53">
        <f>I10-SUM(J10:L10)</f>
        <v>81963910</v>
      </c>
      <c r="N10" s="19"/>
      <c r="O10" s="13"/>
      <c r="P10" s="62">
        <v>20408163</v>
      </c>
      <c r="Q10" s="13">
        <v>408163</v>
      </c>
      <c r="R10" s="13"/>
      <c r="S10" s="13"/>
      <c r="T10" s="49">
        <f>P10-Q10</f>
        <v>20000000</v>
      </c>
      <c r="U10" s="20" t="s">
        <v>27</v>
      </c>
    </row>
    <row r="11" spans="1:21" ht="31.5" customHeight="1" x14ac:dyDescent="0.25">
      <c r="A11" s="29"/>
      <c r="B11" s="18"/>
      <c r="C11" s="18">
        <v>2</v>
      </c>
      <c r="D11" s="1">
        <v>44985</v>
      </c>
      <c r="E11" s="41">
        <v>30238669</v>
      </c>
      <c r="F11" s="13">
        <v>0</v>
      </c>
      <c r="G11" s="13">
        <f t="shared" si="0"/>
        <v>30238669</v>
      </c>
      <c r="H11" s="13">
        <f>G11*18%</f>
        <v>5442960.4199999999</v>
      </c>
      <c r="I11" s="13">
        <f t="shared" ref="I11:I17" si="2">G11+H11</f>
        <v>35681629.420000002</v>
      </c>
      <c r="J11" s="13">
        <v>604773</v>
      </c>
      <c r="K11" s="13">
        <v>643376</v>
      </c>
      <c r="L11" s="54">
        <f t="shared" si="1"/>
        <v>5442960.4199999999</v>
      </c>
      <c r="M11" s="53">
        <f t="shared" ref="M11:M12" si="3">I11-SUM(J11:L11)</f>
        <v>28990520</v>
      </c>
      <c r="N11" s="19"/>
      <c r="O11" s="13"/>
      <c r="P11" s="62">
        <v>61224490</v>
      </c>
      <c r="Q11" s="13">
        <v>1224490</v>
      </c>
      <c r="R11" s="13"/>
      <c r="S11" s="13"/>
      <c r="T11" s="49">
        <v>60000000</v>
      </c>
      <c r="U11" s="20" t="s">
        <v>28</v>
      </c>
    </row>
    <row r="12" spans="1:21" ht="23.25" customHeight="1" x14ac:dyDescent="0.25">
      <c r="A12" s="29"/>
      <c r="B12" s="18"/>
      <c r="C12" s="18">
        <v>4</v>
      </c>
      <c r="D12" s="1">
        <v>45128</v>
      </c>
      <c r="E12" s="41">
        <v>46907978</v>
      </c>
      <c r="F12" s="13">
        <v>0</v>
      </c>
      <c r="G12" s="13">
        <f t="shared" si="0"/>
        <v>46907978</v>
      </c>
      <c r="H12" s="13">
        <f>G12*18%</f>
        <v>8443436.0399999991</v>
      </c>
      <c r="I12" s="13">
        <f t="shared" si="2"/>
        <v>55351414.039999999</v>
      </c>
      <c r="J12" s="13">
        <v>938160</v>
      </c>
      <c r="K12" s="13">
        <v>1018160</v>
      </c>
      <c r="L12" s="41">
        <f t="shared" si="1"/>
        <v>8443436.0399999991</v>
      </c>
      <c r="M12" s="13">
        <f t="shared" si="3"/>
        <v>44951658</v>
      </c>
      <c r="N12" s="19">
        <v>44950958</v>
      </c>
      <c r="O12" s="13"/>
      <c r="P12" s="62">
        <v>28990521</v>
      </c>
      <c r="Q12" s="13"/>
      <c r="R12" s="13"/>
      <c r="S12" s="13"/>
      <c r="T12" s="49">
        <v>28990521</v>
      </c>
      <c r="U12" s="20" t="s">
        <v>29</v>
      </c>
    </row>
    <row r="13" spans="1:21" ht="23.25" customHeight="1" x14ac:dyDescent="0.25">
      <c r="A13" s="29"/>
      <c r="B13" s="18"/>
      <c r="C13" s="18">
        <v>5</v>
      </c>
      <c r="D13" s="1">
        <v>45154</v>
      </c>
      <c r="E13" s="41">
        <v>19941537</v>
      </c>
      <c r="F13" s="13">
        <v>0</v>
      </c>
      <c r="G13" s="13">
        <f>E13-F13</f>
        <v>19941537</v>
      </c>
      <c r="H13" s="13">
        <f>G13*18%</f>
        <v>3589476.6599999997</v>
      </c>
      <c r="I13" s="13">
        <f t="shared" si="2"/>
        <v>23531013.66</v>
      </c>
      <c r="J13" s="13">
        <v>398831</v>
      </c>
      <c r="K13" s="13">
        <v>433513</v>
      </c>
      <c r="L13" s="41">
        <f t="shared" si="1"/>
        <v>3589476.6599999997</v>
      </c>
      <c r="M13" s="53">
        <f>I13-SUM(J13:L13)</f>
        <v>19109193</v>
      </c>
      <c r="N13" s="105"/>
      <c r="O13" s="13"/>
      <c r="P13" s="62">
        <v>36960735</v>
      </c>
      <c r="Q13" s="13"/>
      <c r="R13" s="13"/>
      <c r="S13" s="13"/>
      <c r="T13" s="49">
        <v>36960735</v>
      </c>
      <c r="U13" s="20" t="s">
        <v>30</v>
      </c>
    </row>
    <row r="14" spans="1:21" ht="22.5" customHeight="1" x14ac:dyDescent="0.25">
      <c r="A14" s="29"/>
      <c r="B14" s="18"/>
      <c r="C14" s="18">
        <v>6</v>
      </c>
      <c r="D14" s="1">
        <v>45185</v>
      </c>
      <c r="E14" s="41">
        <v>44932527</v>
      </c>
      <c r="F14" s="13">
        <v>0</v>
      </c>
      <c r="G14" s="13">
        <f>E14-F14</f>
        <v>44932527</v>
      </c>
      <c r="H14" s="13">
        <f>E14*18%</f>
        <v>8087854.8599999994</v>
      </c>
      <c r="I14" s="13">
        <f t="shared" si="2"/>
        <v>53020381.859999999</v>
      </c>
      <c r="J14" s="13">
        <v>898651</v>
      </c>
      <c r="K14" s="13">
        <v>956000</v>
      </c>
      <c r="L14" s="54">
        <f t="shared" si="1"/>
        <v>8087854.8599999994</v>
      </c>
      <c r="M14" s="53">
        <f>I14-SUM(J14:L14)</f>
        <v>43077876</v>
      </c>
      <c r="N14" s="19"/>
      <c r="O14" s="13"/>
      <c r="P14" s="62">
        <v>30000000</v>
      </c>
      <c r="Q14" s="13"/>
      <c r="R14" s="13"/>
      <c r="S14" s="13"/>
      <c r="T14" s="49">
        <v>30000000</v>
      </c>
      <c r="U14" s="20" t="s">
        <v>31</v>
      </c>
    </row>
    <row r="15" spans="1:21" ht="21.75" customHeight="1" x14ac:dyDescent="0.25">
      <c r="A15" s="29"/>
      <c r="B15" s="18"/>
      <c r="C15" s="18">
        <v>2</v>
      </c>
      <c r="D15" s="1">
        <v>45057</v>
      </c>
      <c r="E15" s="41">
        <v>62769498</v>
      </c>
      <c r="F15" s="13">
        <v>0</v>
      </c>
      <c r="G15" s="13">
        <f>E15-F15</f>
        <v>62769498</v>
      </c>
      <c r="H15" s="13">
        <f>E15*18%</f>
        <v>11298509.639999999</v>
      </c>
      <c r="I15" s="13">
        <f t="shared" si="2"/>
        <v>74068007.640000001</v>
      </c>
      <c r="J15" s="13">
        <v>1255390</v>
      </c>
      <c r="K15" s="13">
        <v>1335514</v>
      </c>
      <c r="L15" s="41">
        <f t="shared" si="1"/>
        <v>11298509.639999999</v>
      </c>
      <c r="M15" s="53">
        <f>I15-SUM(J15:L15)</f>
        <v>60178594</v>
      </c>
      <c r="N15" s="19"/>
      <c r="O15" s="13"/>
      <c r="P15" s="62">
        <v>20000000</v>
      </c>
      <c r="Q15" s="13"/>
      <c r="R15" s="13"/>
      <c r="S15" s="13"/>
      <c r="T15" s="49">
        <v>20000000</v>
      </c>
      <c r="U15" s="20" t="s">
        <v>32</v>
      </c>
    </row>
    <row r="16" spans="1:21" ht="21.75" customHeight="1" x14ac:dyDescent="0.25">
      <c r="A16" s="29"/>
      <c r="B16" s="18"/>
      <c r="C16" s="18">
        <v>1</v>
      </c>
      <c r="D16" s="1">
        <v>45028</v>
      </c>
      <c r="E16" s="41">
        <v>38552034</v>
      </c>
      <c r="F16" s="13"/>
      <c r="G16" s="13">
        <f>E16-F16</f>
        <v>38552034</v>
      </c>
      <c r="H16" s="13">
        <f>E16*18%</f>
        <v>6939366.1200000001</v>
      </c>
      <c r="I16" s="13">
        <f t="shared" si="2"/>
        <v>45491400.119999997</v>
      </c>
      <c r="J16" s="13">
        <v>771041</v>
      </c>
      <c r="K16" s="13">
        <v>820258</v>
      </c>
      <c r="L16" s="41">
        <f t="shared" si="1"/>
        <v>6939366.1200000001</v>
      </c>
      <c r="M16" s="53">
        <f>I16-SUM(J16:L16)</f>
        <v>36960735</v>
      </c>
      <c r="N16" s="19"/>
      <c r="O16" s="13"/>
      <c r="P16" s="62">
        <v>10178594</v>
      </c>
      <c r="Q16" s="13"/>
      <c r="R16" s="13"/>
      <c r="S16" s="13"/>
      <c r="T16" s="49">
        <v>10178594</v>
      </c>
      <c r="U16" s="20" t="s">
        <v>33</v>
      </c>
    </row>
    <row r="17" spans="1:21" ht="21.75" customHeight="1" x14ac:dyDescent="0.25">
      <c r="A17" s="29"/>
      <c r="B17" s="18"/>
      <c r="C17" s="18">
        <v>3</v>
      </c>
      <c r="D17" s="1">
        <v>45084</v>
      </c>
      <c r="E17" s="41">
        <v>38598533</v>
      </c>
      <c r="F17" s="13"/>
      <c r="G17" s="13">
        <f>E17-F17</f>
        <v>38598533</v>
      </c>
      <c r="H17" s="13">
        <f>E17*18%</f>
        <v>6947735.9399999995</v>
      </c>
      <c r="I17" s="13">
        <f t="shared" si="2"/>
        <v>45546268.939999998</v>
      </c>
      <c r="J17" s="13">
        <v>771971</v>
      </c>
      <c r="K17" s="13">
        <v>821244</v>
      </c>
      <c r="L17" s="41">
        <f t="shared" si="1"/>
        <v>6947735.9399999995</v>
      </c>
      <c r="M17" s="53">
        <f>I17-SUM(J17:L17)</f>
        <v>37005318</v>
      </c>
      <c r="N17" s="19"/>
      <c r="O17" s="13"/>
      <c r="P17" s="62">
        <v>20000000</v>
      </c>
      <c r="Q17" s="13"/>
      <c r="R17" s="13"/>
      <c r="S17" s="13"/>
      <c r="T17" s="49">
        <v>20000000</v>
      </c>
      <c r="U17" s="20" t="s">
        <v>34</v>
      </c>
    </row>
    <row r="18" spans="1:21" ht="21.75" customHeight="1" x14ac:dyDescent="0.25">
      <c r="A18" s="29"/>
      <c r="B18" s="18" t="s">
        <v>56</v>
      </c>
      <c r="C18" s="18" t="s">
        <v>57</v>
      </c>
      <c r="D18" s="1"/>
      <c r="E18" s="13">
        <f>L10</f>
        <v>15082167.42</v>
      </c>
      <c r="F18" s="13"/>
      <c r="G18" s="13"/>
      <c r="H18" s="13"/>
      <c r="I18" s="13"/>
      <c r="J18" s="13"/>
      <c r="K18" s="13"/>
      <c r="L18" s="13"/>
      <c r="M18" s="53">
        <f>E18</f>
        <v>15082167.42</v>
      </c>
      <c r="N18" s="19"/>
      <c r="O18" s="13"/>
      <c r="P18" s="62">
        <v>17005317</v>
      </c>
      <c r="Q18" s="13"/>
      <c r="R18" s="13"/>
      <c r="S18" s="13"/>
      <c r="T18" s="49">
        <v>17005317</v>
      </c>
      <c r="U18" s="20" t="s">
        <v>35</v>
      </c>
    </row>
    <row r="19" spans="1:21" ht="21.75" customHeight="1" x14ac:dyDescent="0.25">
      <c r="A19" s="29"/>
      <c r="B19" s="18"/>
      <c r="C19" s="18"/>
      <c r="D19" s="1"/>
      <c r="E19" s="13">
        <f>L11</f>
        <v>5442960.4199999999</v>
      </c>
      <c r="F19" s="13"/>
      <c r="G19" s="13"/>
      <c r="H19" s="13"/>
      <c r="I19" s="13"/>
      <c r="J19" s="13"/>
      <c r="K19" s="13"/>
      <c r="L19" s="13"/>
      <c r="M19" s="54">
        <f>E19</f>
        <v>5442960.4199999999</v>
      </c>
      <c r="N19" s="19" t="s">
        <v>58</v>
      </c>
      <c r="O19" s="13"/>
      <c r="P19" s="62">
        <v>15082168</v>
      </c>
      <c r="Q19" s="13"/>
      <c r="R19" s="13"/>
      <c r="S19" s="13"/>
      <c r="T19" s="49">
        <v>15082168</v>
      </c>
      <c r="U19" s="20" t="s">
        <v>36</v>
      </c>
    </row>
    <row r="20" spans="1:21" ht="21.75" customHeight="1" x14ac:dyDescent="0.25">
      <c r="A20" s="29"/>
      <c r="B20" s="18"/>
      <c r="C20" s="18"/>
      <c r="D20" s="1"/>
      <c r="E20" s="13">
        <f>L16</f>
        <v>6939366.1200000001</v>
      </c>
      <c r="F20" s="13"/>
      <c r="G20" s="13"/>
      <c r="H20" s="13"/>
      <c r="I20" s="13"/>
      <c r="J20" s="13"/>
      <c r="K20" s="13"/>
      <c r="L20" s="13"/>
      <c r="M20" s="53">
        <f t="shared" ref="M20:M24" si="4">E20</f>
        <v>6939366.1200000001</v>
      </c>
      <c r="N20" s="19"/>
      <c r="O20" s="13"/>
      <c r="P20" s="61">
        <v>1819266</v>
      </c>
      <c r="Q20" s="13"/>
      <c r="R20" s="13"/>
      <c r="S20" s="13"/>
      <c r="T20" s="47">
        <v>1819266</v>
      </c>
      <c r="U20" s="20" t="s">
        <v>37</v>
      </c>
    </row>
    <row r="21" spans="1:21" ht="21.75" customHeight="1" x14ac:dyDescent="0.25">
      <c r="A21" s="29"/>
      <c r="B21" s="18"/>
      <c r="C21" s="18"/>
      <c r="D21" s="1"/>
      <c r="E21" s="13">
        <f>L15</f>
        <v>11298509.639999999</v>
      </c>
      <c r="F21" s="13"/>
      <c r="G21" s="13"/>
      <c r="H21" s="13"/>
      <c r="I21" s="13"/>
      <c r="J21" s="13"/>
      <c r="K21" s="13"/>
      <c r="L21" s="13"/>
      <c r="M21" s="53">
        <f t="shared" si="4"/>
        <v>11298509.639999999</v>
      </c>
      <c r="N21" s="19"/>
      <c r="O21" s="13"/>
      <c r="P21" s="62">
        <v>6939366</v>
      </c>
      <c r="Q21" s="13"/>
      <c r="R21" s="13"/>
      <c r="S21" s="13"/>
      <c r="T21" s="49">
        <v>6939366</v>
      </c>
      <c r="U21" s="20" t="s">
        <v>38</v>
      </c>
    </row>
    <row r="22" spans="1:21" ht="21" customHeight="1" x14ac:dyDescent="0.25">
      <c r="A22" s="29"/>
      <c r="B22" s="18"/>
      <c r="C22" s="18"/>
      <c r="D22" s="1"/>
      <c r="E22" s="13">
        <f>L17</f>
        <v>6947735.9399999995</v>
      </c>
      <c r="F22" s="13"/>
      <c r="G22" s="13"/>
      <c r="H22" s="13"/>
      <c r="I22" s="13"/>
      <c r="J22" s="13"/>
      <c r="K22" s="13"/>
      <c r="L22" s="13"/>
      <c r="M22" s="53">
        <f t="shared" si="4"/>
        <v>6947735.9399999995</v>
      </c>
      <c r="N22" s="19"/>
      <c r="O22" s="13"/>
      <c r="P22" s="62">
        <v>11298510</v>
      </c>
      <c r="Q22" s="13"/>
      <c r="R22" s="13"/>
      <c r="S22" s="13"/>
      <c r="T22" s="49">
        <v>11298510</v>
      </c>
      <c r="U22" s="20" t="s">
        <v>39</v>
      </c>
    </row>
    <row r="23" spans="1:21" ht="21" customHeight="1" x14ac:dyDescent="0.25">
      <c r="A23" s="29"/>
      <c r="B23" s="18"/>
      <c r="C23" s="18"/>
      <c r="D23" s="1"/>
      <c r="E23" s="13">
        <f>L12</f>
        <v>8443436.0399999991</v>
      </c>
      <c r="F23" s="13"/>
      <c r="G23" s="13"/>
      <c r="H23" s="13"/>
      <c r="I23" s="13"/>
      <c r="J23" s="13"/>
      <c r="K23" s="13"/>
      <c r="L23" s="13"/>
      <c r="M23" s="53">
        <f t="shared" si="4"/>
        <v>8443436.0399999991</v>
      </c>
      <c r="N23" s="19"/>
      <c r="O23" s="13"/>
      <c r="P23" s="62">
        <v>30000000</v>
      </c>
      <c r="Q23" s="13"/>
      <c r="R23" s="13"/>
      <c r="S23" s="13"/>
      <c r="T23" s="49">
        <v>30000000</v>
      </c>
      <c r="U23" s="20" t="s">
        <v>40</v>
      </c>
    </row>
    <row r="24" spans="1:21" ht="21" customHeight="1" x14ac:dyDescent="0.25">
      <c r="A24" s="29"/>
      <c r="B24" s="18"/>
      <c r="C24" s="18"/>
      <c r="D24" s="1"/>
      <c r="E24" s="13">
        <f>L13</f>
        <v>3589476.6599999997</v>
      </c>
      <c r="F24" s="13"/>
      <c r="G24" s="13"/>
      <c r="H24" s="13"/>
      <c r="I24" s="13"/>
      <c r="J24" s="13"/>
      <c r="K24" s="13"/>
      <c r="L24" s="13"/>
      <c r="M24" s="53">
        <f t="shared" si="4"/>
        <v>3589476.6599999997</v>
      </c>
      <c r="N24" s="19"/>
      <c r="O24" s="13"/>
      <c r="P24" s="62">
        <v>10000000</v>
      </c>
      <c r="Q24" s="13"/>
      <c r="R24" s="13"/>
      <c r="S24" s="13"/>
      <c r="T24" s="48" t="s">
        <v>49</v>
      </c>
      <c r="U24" s="20" t="s">
        <v>41</v>
      </c>
    </row>
    <row r="25" spans="1:21" ht="21" customHeight="1" x14ac:dyDescent="0.25">
      <c r="A25" s="29"/>
      <c r="B25" s="18"/>
      <c r="C25" s="18"/>
      <c r="D25" s="1"/>
      <c r="E25" s="54">
        <f>L14</f>
        <v>8087854.8599999994</v>
      </c>
      <c r="F25" s="13"/>
      <c r="G25" s="13"/>
      <c r="H25" s="13"/>
      <c r="I25" s="13"/>
      <c r="J25" s="13"/>
      <c r="K25" s="13"/>
      <c r="L25" s="13"/>
      <c r="M25" s="54">
        <f>E25</f>
        <v>8087854.8599999994</v>
      </c>
      <c r="N25" s="19" t="s">
        <v>58</v>
      </c>
      <c r="O25" s="13"/>
      <c r="P25" s="62">
        <v>4950958</v>
      </c>
      <c r="Q25" s="13"/>
      <c r="R25" s="13"/>
      <c r="S25" s="13"/>
      <c r="T25" s="48" t="s">
        <v>50</v>
      </c>
      <c r="U25" s="20" t="s">
        <v>42</v>
      </c>
    </row>
    <row r="26" spans="1:21" ht="21" customHeight="1" x14ac:dyDescent="0.25">
      <c r="A26" s="29"/>
      <c r="B26" s="18"/>
      <c r="C26" s="18"/>
      <c r="D26" s="1"/>
      <c r="E26" s="13"/>
      <c r="F26" s="13"/>
      <c r="G26" s="13"/>
      <c r="H26" s="13"/>
      <c r="I26" s="13"/>
      <c r="J26" s="13"/>
      <c r="K26" s="13"/>
      <c r="L26" s="13"/>
      <c r="M26" s="13"/>
      <c r="N26" s="19"/>
      <c r="O26" s="13"/>
      <c r="P26" s="62">
        <v>15000000</v>
      </c>
      <c r="Q26" s="13"/>
      <c r="R26" s="13"/>
      <c r="S26" s="13"/>
      <c r="T26" s="49">
        <v>15000000</v>
      </c>
      <c r="U26" s="20" t="s">
        <v>43</v>
      </c>
    </row>
    <row r="27" spans="1:21" ht="21" customHeight="1" x14ac:dyDescent="0.25">
      <c r="A27" s="29"/>
      <c r="B27" s="18"/>
      <c r="C27" s="18"/>
      <c r="D27" s="1"/>
      <c r="E27" s="13"/>
      <c r="F27" s="13"/>
      <c r="G27" s="13"/>
      <c r="H27" s="13"/>
      <c r="I27" s="13"/>
      <c r="J27" s="13"/>
      <c r="K27" s="13"/>
      <c r="L27" s="13"/>
      <c r="M27" s="13"/>
      <c r="N27" s="19"/>
      <c r="O27" s="13"/>
      <c r="P27" s="63">
        <v>6947736</v>
      </c>
      <c r="Q27" s="13"/>
      <c r="R27" s="13"/>
      <c r="S27" s="13"/>
      <c r="T27" s="48" t="s">
        <v>51</v>
      </c>
      <c r="U27" s="20" t="s">
        <v>44</v>
      </c>
    </row>
    <row r="28" spans="1:21" ht="21" customHeight="1" x14ac:dyDescent="0.25">
      <c r="A28" s="29"/>
      <c r="B28" s="18"/>
      <c r="C28" s="18"/>
      <c r="D28" s="1"/>
      <c r="E28" s="13"/>
      <c r="F28" s="13"/>
      <c r="G28" s="13"/>
      <c r="H28" s="13"/>
      <c r="I28" s="13"/>
      <c r="J28" s="13"/>
      <c r="K28" s="13"/>
      <c r="L28" s="13"/>
      <c r="M28" s="13"/>
      <c r="N28" s="19"/>
      <c r="O28" s="13"/>
      <c r="P28" s="62">
        <v>8443436</v>
      </c>
      <c r="Q28" s="13"/>
      <c r="R28" s="13"/>
      <c r="S28" s="13"/>
      <c r="T28" s="49">
        <v>8443436</v>
      </c>
      <c r="U28" s="20" t="s">
        <v>45</v>
      </c>
    </row>
    <row r="29" spans="1:21" ht="21" customHeight="1" x14ac:dyDescent="0.25">
      <c r="A29" s="29"/>
      <c r="B29" s="18"/>
      <c r="C29" s="18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9"/>
      <c r="O29" s="13"/>
      <c r="P29" s="62">
        <v>4109193</v>
      </c>
      <c r="Q29" s="13"/>
      <c r="R29" s="13"/>
      <c r="S29" s="13"/>
      <c r="T29" s="49">
        <v>4109193</v>
      </c>
      <c r="U29" s="20" t="s">
        <v>46</v>
      </c>
    </row>
    <row r="30" spans="1:21" ht="21" customHeight="1" x14ac:dyDescent="0.25">
      <c r="A30" s="29"/>
      <c r="B30" s="18"/>
      <c r="C30" s="18"/>
      <c r="D30" s="1"/>
      <c r="E30" s="13"/>
      <c r="F30" s="13"/>
      <c r="G30" s="13"/>
      <c r="H30" s="13"/>
      <c r="I30" s="13"/>
      <c r="J30" s="13"/>
      <c r="K30" s="13"/>
      <c r="L30" s="13"/>
      <c r="M30" s="13"/>
      <c r="N30" s="19"/>
      <c r="O30" s="13"/>
      <c r="P30" s="62">
        <v>16000000</v>
      </c>
      <c r="Q30" s="13"/>
      <c r="R30" s="13"/>
      <c r="S30" s="13"/>
      <c r="T30" s="49">
        <v>16000000</v>
      </c>
      <c r="U30" s="20" t="s">
        <v>47</v>
      </c>
    </row>
    <row r="31" spans="1:21" ht="21" customHeight="1" x14ac:dyDescent="0.25">
      <c r="A31" s="29"/>
      <c r="B31" s="18"/>
      <c r="C31" s="18"/>
      <c r="D31" s="1"/>
      <c r="E31" s="13"/>
      <c r="F31" s="13"/>
      <c r="G31" s="13"/>
      <c r="H31" s="13"/>
      <c r="I31" s="13"/>
      <c r="J31" s="13"/>
      <c r="K31" s="13"/>
      <c r="L31" s="13"/>
      <c r="M31" s="13"/>
      <c r="N31" s="19"/>
      <c r="O31" s="13"/>
      <c r="P31" s="62">
        <v>10000000</v>
      </c>
      <c r="Q31" s="13"/>
      <c r="R31" s="13"/>
      <c r="S31" s="13"/>
      <c r="T31" s="49">
        <v>10000000</v>
      </c>
      <c r="U31" s="20" t="s">
        <v>48</v>
      </c>
    </row>
    <row r="32" spans="1:21" ht="21" customHeight="1" x14ac:dyDescent="0.25">
      <c r="A32" s="29"/>
      <c r="B32" s="18"/>
      <c r="C32" s="18"/>
      <c r="D32" s="1"/>
      <c r="E32" s="13"/>
      <c r="F32" s="13"/>
      <c r="G32" s="13"/>
      <c r="H32" s="13"/>
      <c r="I32" s="13"/>
      <c r="J32" s="13"/>
      <c r="K32" s="13"/>
      <c r="L32" s="13"/>
      <c r="M32" s="13"/>
      <c r="N32" s="19"/>
      <c r="O32" s="13"/>
      <c r="P32" s="62">
        <v>17409132</v>
      </c>
      <c r="Q32" s="13"/>
      <c r="R32" s="13"/>
      <c r="S32" s="13"/>
      <c r="T32" s="49">
        <v>17409132</v>
      </c>
      <c r="U32" s="20" t="s">
        <v>52</v>
      </c>
    </row>
    <row r="33" spans="1:21" ht="21" customHeight="1" x14ac:dyDescent="0.25">
      <c r="A33" s="29"/>
      <c r="B33" s="18"/>
      <c r="C33" s="18"/>
      <c r="D33" s="1"/>
      <c r="E33" s="13"/>
      <c r="F33" s="13"/>
      <c r="G33" s="13"/>
      <c r="H33" s="13"/>
      <c r="I33" s="13"/>
      <c r="J33" s="13"/>
      <c r="K33" s="13"/>
      <c r="L33" s="13"/>
      <c r="M33" s="13"/>
      <c r="N33" s="19"/>
      <c r="O33" s="13"/>
      <c r="P33" s="62">
        <v>3589477</v>
      </c>
      <c r="Q33" s="13"/>
      <c r="R33" s="13"/>
      <c r="S33" s="13"/>
      <c r="T33" s="49">
        <v>3589477</v>
      </c>
      <c r="U33" s="20" t="s">
        <v>53</v>
      </c>
    </row>
    <row r="34" spans="1:21" ht="21" customHeight="1" x14ac:dyDescent="0.25">
      <c r="A34" s="29"/>
      <c r="B34" s="18"/>
      <c r="C34" s="18"/>
      <c r="D34" s="1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3"/>
      <c r="P34" s="61">
        <v>8087855</v>
      </c>
      <c r="Q34" s="13"/>
      <c r="R34" s="13"/>
      <c r="S34" s="13"/>
      <c r="T34" s="47">
        <v>8087855</v>
      </c>
      <c r="U34" s="20" t="s">
        <v>54</v>
      </c>
    </row>
    <row r="35" spans="1:21" ht="21" customHeight="1" x14ac:dyDescent="0.25">
      <c r="A35" s="29"/>
      <c r="B35" s="18"/>
      <c r="C35" s="18"/>
      <c r="D35" s="1"/>
      <c r="E35" s="13"/>
      <c r="F35" s="13"/>
      <c r="G35" s="13"/>
      <c r="H35" s="13"/>
      <c r="I35" s="13"/>
      <c r="J35" s="13"/>
      <c r="K35" s="13"/>
      <c r="L35" s="13"/>
      <c r="M35" s="13"/>
      <c r="N35" s="19"/>
      <c r="O35" s="13"/>
      <c r="P35" s="61"/>
      <c r="Q35" s="13"/>
      <c r="R35" s="13"/>
      <c r="S35" s="13"/>
      <c r="T35" s="47">
        <v>20000000</v>
      </c>
      <c r="U35" s="20" t="s">
        <v>59</v>
      </c>
    </row>
    <row r="36" spans="1:21" x14ac:dyDescent="0.15">
      <c r="A36" s="29"/>
      <c r="B36" s="30"/>
      <c r="C36" s="30"/>
      <c r="D36" s="30"/>
      <c r="E36" s="22"/>
      <c r="F36" s="22"/>
      <c r="G36" s="22"/>
      <c r="H36" s="13"/>
      <c r="I36" s="13"/>
      <c r="J36" s="13"/>
      <c r="K36" s="13"/>
      <c r="L36" s="13"/>
      <c r="M36" s="13"/>
      <c r="N36" s="19"/>
      <c r="O36" s="13"/>
      <c r="P36" s="61"/>
      <c r="Q36" s="13"/>
      <c r="R36" s="13"/>
      <c r="S36" s="13"/>
      <c r="T36" s="47"/>
      <c r="U36" s="21"/>
    </row>
    <row r="37" spans="1:2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61"/>
      <c r="Q37" s="13"/>
      <c r="R37" s="13"/>
      <c r="S37" s="13"/>
      <c r="T37" s="47"/>
      <c r="U37" s="20"/>
    </row>
    <row r="38" spans="1:21" ht="15.75" thickBot="1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5">
        <f>SUM(K6:K35)</f>
        <v>7810831</v>
      </c>
      <c r="L38" s="34"/>
      <c r="M38" s="34"/>
      <c r="N38" s="34"/>
      <c r="O38" s="34"/>
      <c r="P38" s="64"/>
      <c r="Q38" s="34"/>
      <c r="R38" s="34"/>
      <c r="S38" s="34"/>
      <c r="T38" s="50"/>
      <c r="U38" s="34"/>
    </row>
    <row r="39" spans="1:21" x14ac:dyDescent="0.25">
      <c r="A39" s="16"/>
      <c r="B39" s="16"/>
      <c r="C39" s="16"/>
      <c r="D39" s="16"/>
      <c r="E39" s="16"/>
      <c r="F39" s="16"/>
      <c r="G39" s="16"/>
      <c r="H39" s="36"/>
      <c r="I39" s="36">
        <f>SUM(I7:I36)</f>
        <v>443488403.09999996</v>
      </c>
      <c r="J39" s="16"/>
      <c r="K39" s="36"/>
      <c r="L39" s="36" t="s">
        <v>17</v>
      </c>
      <c r="M39" s="36">
        <f>SUM(M7:M36)</f>
        <v>428171239.10000008</v>
      </c>
      <c r="N39" s="36"/>
      <c r="O39" s="36"/>
      <c r="P39" s="65">
        <f>SUM(P5:P36)</f>
        <v>461512687</v>
      </c>
      <c r="Q39" s="36"/>
      <c r="R39" s="36" t="s">
        <v>19</v>
      </c>
      <c r="S39" s="36"/>
      <c r="T39" s="51">
        <f>SUM(T5:T36)</f>
        <v>457976233</v>
      </c>
      <c r="U39" s="36" t="s">
        <v>19</v>
      </c>
    </row>
    <row r="40" spans="1:2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61"/>
      <c r="Q40" s="13"/>
      <c r="R40" s="13"/>
      <c r="S40" s="13"/>
      <c r="T40" s="47"/>
      <c r="U40" s="13"/>
    </row>
    <row r="41" spans="1:21" ht="15.75" thickBo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59"/>
      <c r="Q41" s="14"/>
      <c r="R41" s="31" t="s">
        <v>18</v>
      </c>
      <c r="S41" s="14"/>
      <c r="T41" s="52">
        <f>M39-T39</f>
        <v>-29804993.899999917</v>
      </c>
      <c r="U41" s="31" t="s">
        <v>18</v>
      </c>
    </row>
    <row r="43" spans="1:21" x14ac:dyDescent="0.25">
      <c r="M43" s="24"/>
    </row>
    <row r="44" spans="1:21" x14ac:dyDescent="0.25">
      <c r="L44" s="66"/>
    </row>
  </sheetData>
  <pageMargins left="0.7" right="0.7" top="0.75" bottom="0.75" header="0.3" footer="0.3"/>
  <pageSetup orientation="portrait" r:id="rId1"/>
  <ignoredErrors>
    <ignoredError sqref="T24:T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"/>
  <sheetViews>
    <sheetView topLeftCell="H21" zoomScaleNormal="100" workbookViewId="0">
      <selection activeCell="O39" sqref="O39"/>
    </sheetView>
  </sheetViews>
  <sheetFormatPr defaultColWidth="9" defaultRowHeight="15" x14ac:dyDescent="0.25"/>
  <cols>
    <col min="1" max="1" width="9" style="3"/>
    <col min="2" max="2" width="7.42578125" style="3" customWidth="1"/>
    <col min="3" max="3" width="8.5703125" style="3" customWidth="1"/>
    <col min="4" max="4" width="13.42578125" style="3" bestFit="1" customWidth="1"/>
    <col min="5" max="5" width="15" style="101" customWidth="1"/>
    <col min="6" max="6" width="15.42578125" style="101" bestFit="1" customWidth="1"/>
    <col min="7" max="8" width="13.42578125" style="101" customWidth="1"/>
    <col min="9" max="9" width="18.140625" style="3" customWidth="1"/>
    <col min="10" max="10" width="13.28515625" style="3" customWidth="1"/>
    <col min="11" max="11" width="16.42578125" style="3" bestFit="1" customWidth="1"/>
    <col min="12" max="12" width="17.140625" style="15" customWidth="1"/>
    <col min="13" max="13" width="16.42578125" style="15" bestFit="1" customWidth="1"/>
    <col min="14" max="14" width="13.7109375" style="3" bestFit="1" customWidth="1"/>
    <col min="15" max="15" width="14.7109375" style="3" customWidth="1"/>
    <col min="16" max="16" width="15.42578125" style="67" bestFit="1" customWidth="1"/>
    <col min="17" max="17" width="17.7109375" style="67" customWidth="1"/>
    <col min="18" max="18" width="9" style="67" bestFit="1" customWidth="1"/>
    <col min="19" max="19" width="20.42578125" style="67" hidden="1" customWidth="1"/>
    <col min="20" max="20" width="18.28515625" style="68" bestFit="1" customWidth="1"/>
    <col min="21" max="21" width="15.42578125" style="67" bestFit="1" customWidth="1"/>
    <col min="22" max="22" width="31.7109375" style="67" hidden="1" customWidth="1"/>
    <col min="23" max="23" width="14.42578125" style="67" hidden="1" customWidth="1"/>
    <col min="24" max="24" width="19.28515625" style="107" bestFit="1" customWidth="1"/>
    <col min="25" max="25" width="115.140625" style="118" bestFit="1" customWidth="1"/>
    <col min="26" max="16384" width="9" style="3"/>
  </cols>
  <sheetData>
    <row r="1" spans="1:25" ht="15.75" thickBot="1" x14ac:dyDescent="0.3">
      <c r="B1" s="2" t="s">
        <v>16</v>
      </c>
      <c r="C1" s="2"/>
      <c r="F1" s="3"/>
      <c r="G1" s="3"/>
      <c r="H1" s="3"/>
      <c r="I1" s="4"/>
      <c r="J1" s="4"/>
      <c r="K1" s="4"/>
      <c r="L1" s="5"/>
      <c r="M1" s="5"/>
    </row>
    <row r="2" spans="1:25" ht="21.75" thickBot="1" x14ac:dyDescent="0.3">
      <c r="B2" s="6" t="s">
        <v>0</v>
      </c>
      <c r="C2" s="7"/>
      <c r="D2" s="7"/>
      <c r="E2" s="102"/>
      <c r="F2" s="7"/>
      <c r="G2" s="7"/>
      <c r="H2" s="7"/>
      <c r="I2" s="7" t="s">
        <v>20</v>
      </c>
      <c r="L2" s="8" t="s">
        <v>21</v>
      </c>
      <c r="N2" s="9"/>
      <c r="O2" s="9"/>
      <c r="P2" s="69"/>
      <c r="Q2" s="69"/>
      <c r="R2" s="69"/>
      <c r="S2" s="69"/>
      <c r="T2" s="70"/>
      <c r="U2" s="69"/>
      <c r="V2" s="69"/>
      <c r="W2" s="69"/>
    </row>
    <row r="3" spans="1:25" ht="15.75" thickBot="1" x14ac:dyDescent="0.3">
      <c r="B3" s="10"/>
      <c r="C3" s="10"/>
      <c r="D3" s="10"/>
      <c r="E3" s="103"/>
      <c r="F3" s="10"/>
      <c r="G3" s="10"/>
      <c r="H3" s="10"/>
      <c r="I3" s="10"/>
      <c r="J3" s="9"/>
      <c r="K3" s="9"/>
      <c r="L3" s="11"/>
      <c r="M3" s="11"/>
      <c r="N3" s="9"/>
      <c r="O3" s="9"/>
      <c r="S3" s="69"/>
      <c r="T3" s="71"/>
      <c r="U3" s="72"/>
      <c r="V3" s="72"/>
      <c r="W3" s="72"/>
      <c r="X3" s="108"/>
      <c r="Y3" s="119"/>
    </row>
    <row r="4" spans="1:25" ht="43.9" customHeight="1" x14ac:dyDescent="0.25">
      <c r="A4" s="25"/>
      <c r="B4" s="26" t="s">
        <v>1</v>
      </c>
      <c r="C4" s="26" t="s">
        <v>23</v>
      </c>
      <c r="D4" s="17" t="s">
        <v>24</v>
      </c>
      <c r="E4" s="104" t="s">
        <v>60</v>
      </c>
      <c r="F4" s="17" t="s">
        <v>61</v>
      </c>
      <c r="G4" s="17" t="s">
        <v>62</v>
      </c>
      <c r="H4" s="17" t="s">
        <v>63</v>
      </c>
      <c r="I4" s="26" t="s">
        <v>2</v>
      </c>
      <c r="J4" s="26" t="s">
        <v>14</v>
      </c>
      <c r="K4" s="17" t="s">
        <v>15</v>
      </c>
      <c r="L4" s="27" t="s">
        <v>3</v>
      </c>
      <c r="M4" s="28" t="s">
        <v>4</v>
      </c>
      <c r="N4" s="17" t="s">
        <v>11</v>
      </c>
      <c r="O4" s="17" t="s">
        <v>55</v>
      </c>
      <c r="P4" s="73" t="s">
        <v>5</v>
      </c>
      <c r="Q4" s="73" t="s">
        <v>6</v>
      </c>
      <c r="R4" s="73"/>
      <c r="S4" s="73" t="s">
        <v>7</v>
      </c>
      <c r="T4" s="74" t="s">
        <v>4</v>
      </c>
      <c r="U4" s="73" t="s">
        <v>13</v>
      </c>
      <c r="V4" s="73" t="s">
        <v>10</v>
      </c>
      <c r="W4" s="73" t="s">
        <v>12</v>
      </c>
      <c r="X4" s="109" t="s">
        <v>8</v>
      </c>
      <c r="Y4" s="120" t="s">
        <v>9</v>
      </c>
    </row>
    <row r="5" spans="1:25" ht="15.75" thickBot="1" x14ac:dyDescent="0.3">
      <c r="A5" s="32"/>
      <c r="B5" s="14"/>
      <c r="C5" s="14"/>
      <c r="D5" s="14"/>
      <c r="E5" s="100"/>
      <c r="F5" s="33">
        <v>0.05</v>
      </c>
      <c r="G5" s="33">
        <v>0.01</v>
      </c>
      <c r="H5" s="33">
        <v>0.02</v>
      </c>
      <c r="I5" s="14"/>
      <c r="J5" s="14"/>
      <c r="K5" s="14"/>
      <c r="L5" s="33">
        <v>0.18</v>
      </c>
      <c r="M5" s="14"/>
      <c r="N5" s="33"/>
      <c r="O5" s="33"/>
      <c r="P5" s="75">
        <v>0.18</v>
      </c>
      <c r="Q5" s="76"/>
      <c r="R5" s="77"/>
      <c r="S5" s="76"/>
      <c r="T5" s="78"/>
      <c r="U5" s="75">
        <v>0.01</v>
      </c>
      <c r="V5" s="75">
        <v>0.05</v>
      </c>
      <c r="W5" s="76"/>
      <c r="X5" s="110"/>
      <c r="Y5" s="121"/>
    </row>
    <row r="6" spans="1:25" x14ac:dyDescent="0.25">
      <c r="A6" s="40">
        <v>54159</v>
      </c>
      <c r="B6" s="37"/>
      <c r="C6" s="37"/>
      <c r="D6" s="37"/>
      <c r="E6" s="96"/>
      <c r="F6" s="96"/>
      <c r="G6" s="96"/>
      <c r="H6" s="96"/>
      <c r="I6" s="37"/>
      <c r="J6" s="37"/>
      <c r="K6" s="37"/>
      <c r="L6" s="38"/>
      <c r="M6" s="37"/>
      <c r="N6" s="38"/>
      <c r="O6" s="38"/>
      <c r="P6" s="79"/>
      <c r="Q6" s="80"/>
      <c r="R6" s="81">
        <f>A6</f>
        <v>54159</v>
      </c>
      <c r="S6" s="80"/>
      <c r="T6" s="82"/>
      <c r="U6" s="79"/>
      <c r="V6" s="79"/>
      <c r="W6" s="80"/>
      <c r="X6" s="111"/>
      <c r="Y6" s="122"/>
    </row>
    <row r="7" spans="1:25" ht="47.45" customHeight="1" x14ac:dyDescent="0.25">
      <c r="A7" s="29"/>
      <c r="B7" s="18" t="s">
        <v>22</v>
      </c>
      <c r="C7" s="18">
        <v>1</v>
      </c>
      <c r="D7" s="1">
        <v>44971</v>
      </c>
      <c r="E7" s="95"/>
      <c r="F7" s="95"/>
      <c r="G7" s="95"/>
      <c r="H7" s="95"/>
      <c r="I7" s="13">
        <v>10107035</v>
      </c>
      <c r="J7" s="13">
        <v>0</v>
      </c>
      <c r="K7" s="13">
        <f>I7</f>
        <v>10107035</v>
      </c>
      <c r="L7" s="13">
        <f>ROUND(K7*L5,0)</f>
        <v>1819266</v>
      </c>
      <c r="M7" s="13">
        <f>K7+L7</f>
        <v>11926301</v>
      </c>
      <c r="N7" s="13">
        <v>5107</v>
      </c>
      <c r="O7" s="13">
        <v>0</v>
      </c>
      <c r="P7" s="83">
        <f>L7</f>
        <v>1819266</v>
      </c>
      <c r="Q7" s="83">
        <f>M7-SUM(N7:P7)</f>
        <v>10101928</v>
      </c>
      <c r="R7" s="84"/>
      <c r="S7" s="83"/>
      <c r="T7" s="85">
        <v>10107035</v>
      </c>
      <c r="U7" s="83">
        <v>5107</v>
      </c>
      <c r="V7" s="83">
        <v>0</v>
      </c>
      <c r="W7" s="83">
        <v>0</v>
      </c>
      <c r="X7" s="112">
        <f>T7-U7</f>
        <v>10101928</v>
      </c>
      <c r="Y7" s="123" t="s">
        <v>25</v>
      </c>
    </row>
    <row r="8" spans="1:25" ht="21.75" customHeight="1" x14ac:dyDescent="0.25">
      <c r="A8" s="29"/>
      <c r="B8" s="18"/>
      <c r="C8" s="18"/>
      <c r="D8" s="1"/>
      <c r="E8" s="95"/>
      <c r="F8" s="95"/>
      <c r="G8" s="95"/>
      <c r="H8" s="95"/>
      <c r="I8" s="13"/>
      <c r="J8" s="13">
        <v>0</v>
      </c>
      <c r="K8" s="13"/>
      <c r="L8" s="13"/>
      <c r="M8" s="13"/>
      <c r="N8" s="13"/>
      <c r="O8" s="13"/>
      <c r="P8" s="83"/>
      <c r="Q8" s="83"/>
      <c r="R8" s="84"/>
      <c r="S8" s="83"/>
      <c r="T8" s="85">
        <v>36960735</v>
      </c>
      <c r="U8" s="83"/>
      <c r="V8" s="83">
        <v>0</v>
      </c>
      <c r="W8" s="83">
        <v>0</v>
      </c>
      <c r="X8" s="112">
        <v>36960735</v>
      </c>
      <c r="Y8" s="123" t="s">
        <v>26</v>
      </c>
    </row>
    <row r="9" spans="1:25" x14ac:dyDescent="0.25">
      <c r="A9" s="40">
        <v>58592</v>
      </c>
      <c r="B9" s="37"/>
      <c r="C9" s="37"/>
      <c r="D9" s="37"/>
      <c r="E9" s="96"/>
      <c r="F9" s="96"/>
      <c r="G9" s="96"/>
      <c r="H9" s="96"/>
      <c r="I9" s="37"/>
      <c r="J9" s="37">
        <v>0</v>
      </c>
      <c r="K9" s="37"/>
      <c r="L9" s="38"/>
      <c r="M9" s="37"/>
      <c r="N9" s="38"/>
      <c r="O9" s="38"/>
      <c r="P9" s="79"/>
      <c r="Q9" s="80"/>
      <c r="R9" s="81">
        <f>A9</f>
        <v>58592</v>
      </c>
      <c r="S9" s="80"/>
      <c r="T9" s="82"/>
      <c r="U9" s="79"/>
      <c r="V9" s="79"/>
      <c r="W9" s="80"/>
      <c r="X9" s="111"/>
      <c r="Y9" s="122"/>
    </row>
    <row r="10" spans="1:25" ht="25.5" customHeight="1" x14ac:dyDescent="0.25">
      <c r="A10" s="29"/>
      <c r="B10" s="18"/>
      <c r="C10" s="18">
        <v>1</v>
      </c>
      <c r="D10" s="1">
        <v>44921</v>
      </c>
      <c r="E10" s="95">
        <v>89138105</v>
      </c>
      <c r="F10" s="95">
        <f>E10*$F$5</f>
        <v>4456905.25</v>
      </c>
      <c r="G10" s="95">
        <f>E10*$G$5</f>
        <v>891381.05</v>
      </c>
      <c r="H10" s="95"/>
      <c r="I10" s="41">
        <f t="shared" ref="I10:I11" si="0">ROUND(E10-F10-G10-H10,0)</f>
        <v>83789819</v>
      </c>
      <c r="J10" s="13">
        <v>0</v>
      </c>
      <c r="K10" s="13">
        <f t="shared" ref="K10:K17" si="1">I10-J10</f>
        <v>83789819</v>
      </c>
      <c r="L10" s="13">
        <f>I10*$L$5</f>
        <v>15082167.42</v>
      </c>
      <c r="M10" s="13">
        <f>I10+L10</f>
        <v>98871986.420000002</v>
      </c>
      <c r="N10" s="13" t="s">
        <v>64</v>
      </c>
      <c r="O10" s="13">
        <v>1782766</v>
      </c>
      <c r="P10" s="83">
        <f t="shared" ref="P10:P17" si="2">I10*18%</f>
        <v>15082167.42</v>
      </c>
      <c r="Q10" s="94">
        <f>ROUND(M10-SUM(N10:P10),0)</f>
        <v>82007053</v>
      </c>
      <c r="R10" s="84"/>
      <c r="S10" s="83"/>
      <c r="T10" s="85">
        <v>20408163</v>
      </c>
      <c r="U10" s="83">
        <v>408163</v>
      </c>
      <c r="V10" s="83"/>
      <c r="W10" s="83"/>
      <c r="X10" s="112">
        <f>T10-U10</f>
        <v>20000000</v>
      </c>
      <c r="Y10" s="123" t="s">
        <v>27</v>
      </c>
    </row>
    <row r="11" spans="1:25" ht="31.5" customHeight="1" x14ac:dyDescent="0.25">
      <c r="A11" s="29"/>
      <c r="B11" s="18"/>
      <c r="C11" s="18">
        <v>2</v>
      </c>
      <c r="D11" s="1">
        <v>44985</v>
      </c>
      <c r="E11" s="95">
        <v>32168798</v>
      </c>
      <c r="F11" s="95">
        <f>E11*$F$5</f>
        <v>1608439.9000000001</v>
      </c>
      <c r="G11" s="95">
        <f>E11*$G$5</f>
        <v>321687.98</v>
      </c>
      <c r="H11" s="95"/>
      <c r="I11" s="41">
        <f t="shared" si="0"/>
        <v>30238670</v>
      </c>
      <c r="J11" s="13">
        <v>0</v>
      </c>
      <c r="K11" s="13">
        <f t="shared" si="1"/>
        <v>30238670</v>
      </c>
      <c r="L11" s="13">
        <f>I11*$L$5</f>
        <v>5442960.5999999996</v>
      </c>
      <c r="M11" s="13">
        <f t="shared" ref="M11:M17" si="3">K11+L11</f>
        <v>35681630.600000001</v>
      </c>
      <c r="N11" s="13">
        <f>K11*2%</f>
        <v>604773.4</v>
      </c>
      <c r="O11" s="13">
        <v>643376</v>
      </c>
      <c r="P11" s="83">
        <f t="shared" si="2"/>
        <v>5442960.5999999996</v>
      </c>
      <c r="Q11" s="94">
        <f>ROUND(M11-SUM(N11:P11),0)</f>
        <v>28990521</v>
      </c>
      <c r="R11" s="84"/>
      <c r="S11" s="83"/>
      <c r="T11" s="85">
        <v>61224490</v>
      </c>
      <c r="U11" s="83">
        <v>1224490</v>
      </c>
      <c r="V11" s="83"/>
      <c r="W11" s="83"/>
      <c r="X11" s="112">
        <v>60000000</v>
      </c>
      <c r="Y11" s="123" t="s">
        <v>28</v>
      </c>
    </row>
    <row r="12" spans="1:25" ht="23.25" customHeight="1" x14ac:dyDescent="0.25">
      <c r="A12" s="29"/>
      <c r="B12" s="18"/>
      <c r="C12" s="18">
        <v>4</v>
      </c>
      <c r="D12" s="1">
        <v>45128</v>
      </c>
      <c r="E12" s="95">
        <v>50942817</v>
      </c>
      <c r="F12" s="95">
        <f>E12*$F$5</f>
        <v>2547140.85</v>
      </c>
      <c r="G12" s="95">
        <f>E12*$G$5</f>
        <v>509428.17</v>
      </c>
      <c r="H12" s="95">
        <v>978268</v>
      </c>
      <c r="I12" s="41">
        <f t="shared" ref="I12:I17" si="4">ROUND(E12-F12-G12-H12,0)</f>
        <v>46907980</v>
      </c>
      <c r="J12" s="13">
        <v>0</v>
      </c>
      <c r="K12" s="13">
        <f t="shared" si="1"/>
        <v>46907980</v>
      </c>
      <c r="L12" s="13">
        <f>K12*18%</f>
        <v>8443436.4000000004</v>
      </c>
      <c r="M12" s="13">
        <f t="shared" si="3"/>
        <v>55351416.399999999</v>
      </c>
      <c r="N12" s="13">
        <v>938160</v>
      </c>
      <c r="O12" s="13">
        <v>1018860</v>
      </c>
      <c r="P12" s="83">
        <f t="shared" si="2"/>
        <v>8443436.4000000004</v>
      </c>
      <c r="Q12" s="94">
        <f>ROUND(M12-SUM(N12:P12),0)</f>
        <v>44950960</v>
      </c>
      <c r="R12" s="84"/>
      <c r="S12" s="83"/>
      <c r="T12" s="85">
        <v>28990521</v>
      </c>
      <c r="U12" s="83"/>
      <c r="V12" s="83"/>
      <c r="W12" s="83"/>
      <c r="X12" s="112">
        <v>28990521</v>
      </c>
      <c r="Y12" s="123" t="s">
        <v>29</v>
      </c>
    </row>
    <row r="13" spans="1:25" ht="23.25" customHeight="1" x14ac:dyDescent="0.25">
      <c r="A13" s="29"/>
      <c r="B13" s="18"/>
      <c r="C13" s="18">
        <v>5</v>
      </c>
      <c r="D13" s="1">
        <v>45154</v>
      </c>
      <c r="E13" s="95">
        <v>21675583</v>
      </c>
      <c r="F13" s="95">
        <f>E13*$F$5</f>
        <v>1083779.1500000001</v>
      </c>
      <c r="G13" s="95">
        <f>E13*$G$5</f>
        <v>216755.83000000002</v>
      </c>
      <c r="H13" s="95">
        <v>433511</v>
      </c>
      <c r="I13" s="41">
        <f t="shared" si="4"/>
        <v>19941537</v>
      </c>
      <c r="J13" s="13">
        <v>0</v>
      </c>
      <c r="K13" s="13">
        <f t="shared" si="1"/>
        <v>19941537</v>
      </c>
      <c r="L13" s="13">
        <f>K13*18%</f>
        <v>3589476.6599999997</v>
      </c>
      <c r="M13" s="13">
        <f t="shared" si="3"/>
        <v>23531013.66</v>
      </c>
      <c r="N13" s="13">
        <v>398831</v>
      </c>
      <c r="O13" s="13">
        <v>433513</v>
      </c>
      <c r="P13" s="83">
        <f t="shared" si="2"/>
        <v>3589476.6599999997</v>
      </c>
      <c r="Q13" s="94">
        <f>M13-SUM(N13:P13)</f>
        <v>19109193</v>
      </c>
      <c r="R13" s="84"/>
      <c r="S13" s="83"/>
      <c r="T13" s="85">
        <v>36960735</v>
      </c>
      <c r="U13" s="83"/>
      <c r="V13" s="83"/>
      <c r="W13" s="83"/>
      <c r="X13" s="112">
        <v>36960735</v>
      </c>
      <c r="Y13" s="123" t="s">
        <v>30</v>
      </c>
    </row>
    <row r="14" spans="1:25" ht="22.5" customHeight="1" x14ac:dyDescent="0.25">
      <c r="A14" s="29"/>
      <c r="B14" s="18"/>
      <c r="C14" s="18">
        <v>6</v>
      </c>
      <c r="D14" s="1">
        <v>45185</v>
      </c>
      <c r="E14" s="95">
        <v>47800555</v>
      </c>
      <c r="F14" s="95">
        <f>E14*$F$5</f>
        <v>2390027.75</v>
      </c>
      <c r="G14" s="95">
        <f>E14*$G$5</f>
        <v>478005.55</v>
      </c>
      <c r="H14" s="95"/>
      <c r="I14" s="41">
        <f t="shared" si="4"/>
        <v>44932522</v>
      </c>
      <c r="J14" s="13">
        <v>0</v>
      </c>
      <c r="K14" s="13">
        <f t="shared" si="1"/>
        <v>44932522</v>
      </c>
      <c r="L14" s="13">
        <f>ROUND(I14*18%,0)</f>
        <v>8087854</v>
      </c>
      <c r="M14" s="13">
        <f t="shared" si="3"/>
        <v>53020376</v>
      </c>
      <c r="N14" s="13">
        <v>898651</v>
      </c>
      <c r="O14" s="13">
        <v>956000</v>
      </c>
      <c r="P14" s="83">
        <f t="shared" si="2"/>
        <v>8087853.96</v>
      </c>
      <c r="Q14" s="94">
        <f>ROUND(M14-SUM(N14:P14),0)</f>
        <v>43077871</v>
      </c>
      <c r="R14" s="84"/>
      <c r="S14" s="83"/>
      <c r="T14" s="85">
        <v>30000000</v>
      </c>
      <c r="U14" s="83"/>
      <c r="V14" s="83"/>
      <c r="W14" s="83"/>
      <c r="X14" s="112">
        <v>30000000</v>
      </c>
      <c r="Y14" s="123" t="s">
        <v>31</v>
      </c>
    </row>
    <row r="15" spans="1:25" ht="21.75" customHeight="1" x14ac:dyDescent="0.25">
      <c r="A15" s="29"/>
      <c r="B15" s="18"/>
      <c r="C15" s="18">
        <v>2</v>
      </c>
      <c r="D15" s="1">
        <v>45057</v>
      </c>
      <c r="E15" s="95">
        <v>66776059</v>
      </c>
      <c r="F15" s="95">
        <f>ROUND(E15*$F$5,0)</f>
        <v>3338803</v>
      </c>
      <c r="G15" s="95">
        <f>ROUND(E15*$G$5,0)</f>
        <v>667761</v>
      </c>
      <c r="H15" s="95"/>
      <c r="I15" s="41">
        <f t="shared" si="4"/>
        <v>62769495</v>
      </c>
      <c r="J15" s="13">
        <v>0</v>
      </c>
      <c r="K15" s="13">
        <f t="shared" si="1"/>
        <v>62769495</v>
      </c>
      <c r="L15" s="13">
        <f>I15*18%</f>
        <v>11298509.1</v>
      </c>
      <c r="M15" s="13">
        <f t="shared" si="3"/>
        <v>74068004.099999994</v>
      </c>
      <c r="N15" s="13">
        <v>1255390</v>
      </c>
      <c r="O15" s="13">
        <v>1335514</v>
      </c>
      <c r="P15" s="83">
        <f t="shared" si="2"/>
        <v>11298509.1</v>
      </c>
      <c r="Q15" s="94">
        <f>M15-SUM(N15:P15)</f>
        <v>60178590.999999993</v>
      </c>
      <c r="R15" s="84"/>
      <c r="S15" s="83"/>
      <c r="T15" s="85">
        <v>20000000</v>
      </c>
      <c r="U15" s="83"/>
      <c r="V15" s="83"/>
      <c r="W15" s="83"/>
      <c r="X15" s="112">
        <v>20000000</v>
      </c>
      <c r="Y15" s="123" t="s">
        <v>32</v>
      </c>
    </row>
    <row r="16" spans="1:25" ht="21.75" customHeight="1" x14ac:dyDescent="0.25">
      <c r="A16" s="29"/>
      <c r="B16" s="18"/>
      <c r="C16" s="18">
        <v>1</v>
      </c>
      <c r="D16" s="1">
        <v>45028</v>
      </c>
      <c r="E16" s="95">
        <v>41012803</v>
      </c>
      <c r="F16" s="95">
        <f>E16*$F$5</f>
        <v>2050640.1500000001</v>
      </c>
      <c r="G16" s="95">
        <f>E16*$G$5</f>
        <v>410128.03</v>
      </c>
      <c r="H16" s="95"/>
      <c r="I16" s="41">
        <f t="shared" si="4"/>
        <v>38552035</v>
      </c>
      <c r="J16" s="13"/>
      <c r="K16" s="13">
        <f t="shared" si="1"/>
        <v>38552035</v>
      </c>
      <c r="L16" s="13">
        <f>I16*18%</f>
        <v>6939366.2999999998</v>
      </c>
      <c r="M16" s="13">
        <f t="shared" si="3"/>
        <v>45491401.299999997</v>
      </c>
      <c r="N16" s="13">
        <v>771041</v>
      </c>
      <c r="O16" s="13">
        <v>820258</v>
      </c>
      <c r="P16" s="83">
        <f t="shared" si="2"/>
        <v>6939366.2999999998</v>
      </c>
      <c r="Q16" s="94">
        <f>M16-SUM(N16:P16)</f>
        <v>36960736</v>
      </c>
      <c r="R16" s="84"/>
      <c r="S16" s="83"/>
      <c r="T16" s="85">
        <v>10178594</v>
      </c>
      <c r="U16" s="83"/>
      <c r="V16" s="83"/>
      <c r="W16" s="83"/>
      <c r="X16" s="112">
        <v>10178594</v>
      </c>
      <c r="Y16" s="123" t="s">
        <v>33</v>
      </c>
    </row>
    <row r="17" spans="1:25" ht="21.75" customHeight="1" x14ac:dyDescent="0.25">
      <c r="A17" s="29"/>
      <c r="B17" s="18"/>
      <c r="C17" s="18">
        <v>3</v>
      </c>
      <c r="D17" s="1">
        <v>45084</v>
      </c>
      <c r="E17" s="95">
        <v>41062268</v>
      </c>
      <c r="F17" s="95">
        <f>E17*$F$5</f>
        <v>2053113.4000000001</v>
      </c>
      <c r="G17" s="95">
        <f>E17*$G$5</f>
        <v>410622.68</v>
      </c>
      <c r="H17" s="95"/>
      <c r="I17" s="41">
        <f t="shared" si="4"/>
        <v>38598532</v>
      </c>
      <c r="J17" s="13"/>
      <c r="K17" s="13">
        <f t="shared" si="1"/>
        <v>38598532</v>
      </c>
      <c r="L17" s="13">
        <f>I17*18%</f>
        <v>6947735.7599999998</v>
      </c>
      <c r="M17" s="13">
        <f t="shared" si="3"/>
        <v>45546267.759999998</v>
      </c>
      <c r="N17" s="13">
        <v>771971</v>
      </c>
      <c r="O17" s="13">
        <v>821244</v>
      </c>
      <c r="P17" s="83">
        <f t="shared" si="2"/>
        <v>6947735.7599999998</v>
      </c>
      <c r="Q17" s="94">
        <f>M17-SUM(N17:P17)</f>
        <v>37005317</v>
      </c>
      <c r="R17" s="84"/>
      <c r="S17" s="83"/>
      <c r="T17" s="85">
        <v>20000000</v>
      </c>
      <c r="U17" s="83"/>
      <c r="V17" s="83"/>
      <c r="W17" s="83"/>
      <c r="X17" s="112">
        <v>20000000</v>
      </c>
      <c r="Y17" s="123" t="s">
        <v>34</v>
      </c>
    </row>
    <row r="18" spans="1:25" ht="21.75" customHeight="1" x14ac:dyDescent="0.25">
      <c r="A18" s="29"/>
      <c r="B18" s="18" t="s">
        <v>56</v>
      </c>
      <c r="C18" s="18" t="s">
        <v>57</v>
      </c>
      <c r="D18" s="1"/>
      <c r="E18" s="95"/>
      <c r="F18" s="95"/>
      <c r="G18" s="95"/>
      <c r="H18" s="95"/>
      <c r="I18" s="83">
        <f>P10</f>
        <v>15082167.42</v>
      </c>
      <c r="J18" s="13"/>
      <c r="K18" s="13"/>
      <c r="L18" s="13"/>
      <c r="M18" s="13"/>
      <c r="N18" s="13"/>
      <c r="O18" s="13"/>
      <c r="P18" s="83"/>
      <c r="Q18" s="106">
        <f>I18</f>
        <v>15082167.42</v>
      </c>
      <c r="R18" s="84"/>
      <c r="S18" s="83"/>
      <c r="T18" s="85">
        <v>17005317</v>
      </c>
      <c r="U18" s="83"/>
      <c r="V18" s="83"/>
      <c r="W18" s="83"/>
      <c r="X18" s="112">
        <v>17005317</v>
      </c>
      <c r="Y18" s="123" t="s">
        <v>35</v>
      </c>
    </row>
    <row r="19" spans="1:25" ht="21.75" customHeight="1" x14ac:dyDescent="0.25">
      <c r="A19" s="29"/>
      <c r="B19" s="18" t="s">
        <v>56</v>
      </c>
      <c r="C19" s="18" t="s">
        <v>57</v>
      </c>
      <c r="D19" s="1"/>
      <c r="E19" s="95"/>
      <c r="F19" s="95"/>
      <c r="G19" s="95"/>
      <c r="H19" s="95"/>
      <c r="I19" s="83">
        <f>P11</f>
        <v>5442960.5999999996</v>
      </c>
      <c r="J19" s="13"/>
      <c r="K19" s="13"/>
      <c r="L19" s="13"/>
      <c r="M19" s="13"/>
      <c r="N19" s="13"/>
      <c r="O19" s="13"/>
      <c r="P19" s="83"/>
      <c r="Q19" s="83">
        <f>I19</f>
        <v>5442960.5999999996</v>
      </c>
      <c r="R19" s="84" t="s">
        <v>58</v>
      </c>
      <c r="S19" s="83"/>
      <c r="T19" s="85">
        <v>15082168</v>
      </c>
      <c r="U19" s="83"/>
      <c r="V19" s="83"/>
      <c r="W19" s="83"/>
      <c r="X19" s="113">
        <v>15082168</v>
      </c>
      <c r="Y19" s="123" t="s">
        <v>36</v>
      </c>
    </row>
    <row r="20" spans="1:25" ht="21.75" customHeight="1" x14ac:dyDescent="0.25">
      <c r="A20" s="29"/>
      <c r="B20" s="18" t="s">
        <v>56</v>
      </c>
      <c r="C20" s="18" t="s">
        <v>57</v>
      </c>
      <c r="D20" s="1"/>
      <c r="E20" s="95"/>
      <c r="F20" s="95"/>
      <c r="G20" s="95"/>
      <c r="H20" s="95"/>
      <c r="I20" s="83">
        <f>P16</f>
        <v>6939366.2999999998</v>
      </c>
      <c r="J20" s="13"/>
      <c r="K20" s="13"/>
      <c r="L20" s="13"/>
      <c r="M20" s="13"/>
      <c r="N20" s="13"/>
      <c r="O20" s="13"/>
      <c r="P20" s="83"/>
      <c r="Q20" s="106">
        <f t="shared" ref="Q20:Q24" si="5">I20</f>
        <v>6939366.2999999998</v>
      </c>
      <c r="R20" s="84"/>
      <c r="S20" s="83"/>
      <c r="T20" s="85">
        <v>1819266</v>
      </c>
      <c r="U20" s="83"/>
      <c r="V20" s="83"/>
      <c r="W20" s="83"/>
      <c r="X20" s="112">
        <v>1819266</v>
      </c>
      <c r="Y20" s="123" t="s">
        <v>37</v>
      </c>
    </row>
    <row r="21" spans="1:25" ht="21.75" customHeight="1" x14ac:dyDescent="0.25">
      <c r="A21" s="29"/>
      <c r="B21" s="18" t="s">
        <v>56</v>
      </c>
      <c r="C21" s="18" t="s">
        <v>57</v>
      </c>
      <c r="D21" s="1"/>
      <c r="E21" s="95"/>
      <c r="F21" s="95"/>
      <c r="G21" s="95"/>
      <c r="H21" s="95"/>
      <c r="I21" s="83">
        <f>P15</f>
        <v>11298509.1</v>
      </c>
      <c r="J21" s="13"/>
      <c r="K21" s="13"/>
      <c r="L21" s="13"/>
      <c r="M21" s="13"/>
      <c r="N21" s="13"/>
      <c r="O21" s="13"/>
      <c r="P21" s="83"/>
      <c r="Q21" s="106">
        <f t="shared" si="5"/>
        <v>11298509.1</v>
      </c>
      <c r="R21" s="84"/>
      <c r="S21" s="83"/>
      <c r="T21" s="85">
        <v>6939366</v>
      </c>
      <c r="U21" s="83"/>
      <c r="V21" s="83"/>
      <c r="W21" s="83"/>
      <c r="X21" s="113">
        <v>6939366</v>
      </c>
      <c r="Y21" s="123" t="s">
        <v>38</v>
      </c>
    </row>
    <row r="22" spans="1:25" ht="21" customHeight="1" x14ac:dyDescent="0.25">
      <c r="A22" s="29"/>
      <c r="B22" s="18" t="s">
        <v>56</v>
      </c>
      <c r="C22" s="18" t="s">
        <v>57</v>
      </c>
      <c r="D22" s="1"/>
      <c r="E22" s="95"/>
      <c r="F22" s="95"/>
      <c r="G22" s="95"/>
      <c r="H22" s="95"/>
      <c r="I22" s="83">
        <f>P17</f>
        <v>6947735.7599999998</v>
      </c>
      <c r="J22" s="13"/>
      <c r="K22" s="13"/>
      <c r="L22" s="13"/>
      <c r="M22" s="13"/>
      <c r="N22" s="13"/>
      <c r="O22" s="13"/>
      <c r="P22" s="83"/>
      <c r="Q22" s="106">
        <f t="shared" si="5"/>
        <v>6947735.7599999998</v>
      </c>
      <c r="R22" s="84"/>
      <c r="S22" s="83"/>
      <c r="T22" s="85">
        <v>11298510</v>
      </c>
      <c r="U22" s="83"/>
      <c r="V22" s="83"/>
      <c r="W22" s="83"/>
      <c r="X22" s="113">
        <v>11298510</v>
      </c>
      <c r="Y22" s="123" t="s">
        <v>39</v>
      </c>
    </row>
    <row r="23" spans="1:25" ht="21" customHeight="1" x14ac:dyDescent="0.25">
      <c r="A23" s="29"/>
      <c r="B23" s="18" t="s">
        <v>56</v>
      </c>
      <c r="C23" s="18" t="s">
        <v>57</v>
      </c>
      <c r="D23" s="1"/>
      <c r="E23" s="95"/>
      <c r="F23" s="95"/>
      <c r="G23" s="95"/>
      <c r="H23" s="95"/>
      <c r="I23" s="83">
        <f>P12</f>
        <v>8443436.4000000004</v>
      </c>
      <c r="J23" s="13"/>
      <c r="K23" s="13"/>
      <c r="L23" s="13"/>
      <c r="M23" s="13"/>
      <c r="N23" s="13"/>
      <c r="O23" s="13"/>
      <c r="P23" s="83"/>
      <c r="Q23" s="106">
        <f t="shared" si="5"/>
        <v>8443436.4000000004</v>
      </c>
      <c r="R23" s="84"/>
      <c r="S23" s="83"/>
      <c r="T23" s="85">
        <v>30000000</v>
      </c>
      <c r="U23" s="83"/>
      <c r="V23" s="83"/>
      <c r="W23" s="83"/>
      <c r="X23" s="112">
        <v>30000000</v>
      </c>
      <c r="Y23" s="123" t="s">
        <v>40</v>
      </c>
    </row>
    <row r="24" spans="1:25" ht="21" customHeight="1" x14ac:dyDescent="0.25">
      <c r="A24" s="29"/>
      <c r="B24" s="18" t="s">
        <v>56</v>
      </c>
      <c r="C24" s="18" t="s">
        <v>57</v>
      </c>
      <c r="D24" s="1"/>
      <c r="E24" s="95"/>
      <c r="F24" s="95"/>
      <c r="G24" s="95"/>
      <c r="H24" s="95"/>
      <c r="I24" s="83">
        <f>P13</f>
        <v>3589476.6599999997</v>
      </c>
      <c r="J24" s="13"/>
      <c r="K24" s="13"/>
      <c r="L24" s="13"/>
      <c r="M24" s="13"/>
      <c r="N24" s="13"/>
      <c r="O24" s="13"/>
      <c r="P24" s="83"/>
      <c r="Q24" s="106">
        <f t="shared" si="5"/>
        <v>3589476.6599999997</v>
      </c>
      <c r="R24" s="84"/>
      <c r="S24" s="83"/>
      <c r="T24" s="85">
        <v>10000000</v>
      </c>
      <c r="U24" s="83"/>
      <c r="V24" s="83"/>
      <c r="W24" s="83"/>
      <c r="X24" s="85" t="s">
        <v>49</v>
      </c>
      <c r="Y24" s="123" t="s">
        <v>41</v>
      </c>
    </row>
    <row r="25" spans="1:25" ht="21" customHeight="1" x14ac:dyDescent="0.25">
      <c r="A25" s="29"/>
      <c r="B25" s="18" t="s">
        <v>56</v>
      </c>
      <c r="C25" s="18" t="s">
        <v>57</v>
      </c>
      <c r="D25" s="1"/>
      <c r="E25" s="95"/>
      <c r="F25" s="95"/>
      <c r="G25" s="95"/>
      <c r="H25" s="95"/>
      <c r="I25" s="83">
        <f>P14</f>
        <v>8087853.96</v>
      </c>
      <c r="J25" s="13"/>
      <c r="K25" s="13"/>
      <c r="L25" s="13"/>
      <c r="M25" s="13"/>
      <c r="N25" s="13"/>
      <c r="O25" s="13"/>
      <c r="P25" s="83"/>
      <c r="Q25" s="106">
        <f>I25</f>
        <v>8087853.96</v>
      </c>
      <c r="R25" s="84"/>
      <c r="S25" s="83"/>
      <c r="T25" s="85">
        <v>4950958</v>
      </c>
      <c r="U25" s="83"/>
      <c r="V25" s="83"/>
      <c r="W25" s="83"/>
      <c r="X25" s="85" t="s">
        <v>50</v>
      </c>
      <c r="Y25" s="123" t="s">
        <v>42</v>
      </c>
    </row>
    <row r="26" spans="1:25" ht="21" customHeight="1" x14ac:dyDescent="0.25">
      <c r="A26" s="29"/>
      <c r="B26" s="18"/>
      <c r="C26" s="18"/>
      <c r="D26" s="1"/>
      <c r="E26" s="95"/>
      <c r="F26" s="95"/>
      <c r="G26" s="95"/>
      <c r="H26" s="95"/>
      <c r="I26" s="13"/>
      <c r="J26" s="13"/>
      <c r="K26" s="13"/>
      <c r="L26" s="13"/>
      <c r="M26" s="13"/>
      <c r="N26" s="13"/>
      <c r="O26" s="13"/>
      <c r="P26" s="83"/>
      <c r="Q26" s="83"/>
      <c r="R26" s="84"/>
      <c r="S26" s="83"/>
      <c r="T26" s="85">
        <v>15000000</v>
      </c>
      <c r="U26" s="83"/>
      <c r="V26" s="83"/>
      <c r="W26" s="83"/>
      <c r="X26" s="112">
        <v>15000000</v>
      </c>
      <c r="Y26" s="123" t="s">
        <v>43</v>
      </c>
    </row>
    <row r="27" spans="1:25" ht="21" customHeight="1" x14ac:dyDescent="0.25">
      <c r="A27" s="29"/>
      <c r="B27" s="18"/>
      <c r="C27" s="18"/>
      <c r="D27" s="1"/>
      <c r="E27" s="95"/>
      <c r="F27" s="95"/>
      <c r="G27" s="95"/>
      <c r="H27" s="95"/>
      <c r="I27" s="13"/>
      <c r="J27" s="13"/>
      <c r="K27" s="13"/>
      <c r="L27" s="13"/>
      <c r="M27" s="13"/>
      <c r="N27" s="13"/>
      <c r="O27" s="13"/>
      <c r="P27" s="83"/>
      <c r="Q27" s="83"/>
      <c r="R27" s="84"/>
      <c r="S27" s="83"/>
      <c r="T27" s="86">
        <v>6947736</v>
      </c>
      <c r="U27" s="83"/>
      <c r="V27" s="83"/>
      <c r="W27" s="83"/>
      <c r="X27" s="114" t="s">
        <v>51</v>
      </c>
      <c r="Y27" s="123" t="s">
        <v>44</v>
      </c>
    </row>
    <row r="28" spans="1:25" ht="21" customHeight="1" x14ac:dyDescent="0.25">
      <c r="A28" s="29"/>
      <c r="B28" s="18"/>
      <c r="C28" s="18"/>
      <c r="D28" s="1"/>
      <c r="E28" s="95"/>
      <c r="F28" s="95"/>
      <c r="G28" s="95"/>
      <c r="H28" s="95"/>
      <c r="I28" s="13"/>
      <c r="J28" s="13"/>
      <c r="K28" s="13"/>
      <c r="L28" s="13"/>
      <c r="M28" s="13"/>
      <c r="N28" s="13"/>
      <c r="O28" s="13"/>
      <c r="P28" s="83"/>
      <c r="Q28" s="83"/>
      <c r="R28" s="84"/>
      <c r="S28" s="83"/>
      <c r="T28" s="85">
        <v>8443436</v>
      </c>
      <c r="U28" s="83"/>
      <c r="V28" s="83"/>
      <c r="W28" s="83"/>
      <c r="X28" s="113">
        <v>8443436</v>
      </c>
      <c r="Y28" s="123" t="s">
        <v>45</v>
      </c>
    </row>
    <row r="29" spans="1:25" ht="21" customHeight="1" x14ac:dyDescent="0.25">
      <c r="A29" s="29"/>
      <c r="B29" s="18"/>
      <c r="C29" s="18"/>
      <c r="D29" s="1"/>
      <c r="E29" s="95"/>
      <c r="F29" s="95"/>
      <c r="G29" s="95"/>
      <c r="H29" s="95"/>
      <c r="I29" s="13"/>
      <c r="J29" s="13"/>
      <c r="K29" s="13"/>
      <c r="L29" s="13"/>
      <c r="M29" s="13"/>
      <c r="N29" s="13"/>
      <c r="O29" s="13"/>
      <c r="P29" s="83"/>
      <c r="Q29" s="83"/>
      <c r="R29" s="84"/>
      <c r="S29" s="83"/>
      <c r="T29" s="85">
        <v>4109193</v>
      </c>
      <c r="U29" s="83"/>
      <c r="V29" s="83"/>
      <c r="W29" s="83"/>
      <c r="X29" s="112">
        <v>4109193</v>
      </c>
      <c r="Y29" s="123" t="s">
        <v>46</v>
      </c>
    </row>
    <row r="30" spans="1:25" ht="21" customHeight="1" x14ac:dyDescent="0.25">
      <c r="A30" s="29"/>
      <c r="B30" s="18"/>
      <c r="C30" s="18"/>
      <c r="D30" s="1"/>
      <c r="E30" s="95"/>
      <c r="F30" s="95"/>
      <c r="G30" s="95"/>
      <c r="H30" s="95"/>
      <c r="I30" s="13"/>
      <c r="J30" s="13"/>
      <c r="K30" s="13"/>
      <c r="L30" s="13"/>
      <c r="M30" s="13"/>
      <c r="N30" s="13"/>
      <c r="O30" s="13"/>
      <c r="P30" s="83"/>
      <c r="Q30" s="83"/>
      <c r="R30" s="84"/>
      <c r="S30" s="83"/>
      <c r="T30" s="85">
        <v>16000000</v>
      </c>
      <c r="U30" s="83"/>
      <c r="V30" s="83"/>
      <c r="W30" s="83"/>
      <c r="X30" s="112">
        <v>16000000</v>
      </c>
      <c r="Y30" s="123" t="s">
        <v>47</v>
      </c>
    </row>
    <row r="31" spans="1:25" ht="21" customHeight="1" x14ac:dyDescent="0.25">
      <c r="A31" s="29"/>
      <c r="B31" s="18"/>
      <c r="C31" s="18"/>
      <c r="D31" s="1"/>
      <c r="E31" s="95"/>
      <c r="F31" s="95"/>
      <c r="G31" s="95"/>
      <c r="H31" s="95"/>
      <c r="I31" s="13"/>
      <c r="J31" s="13"/>
      <c r="K31" s="13"/>
      <c r="L31" s="13"/>
      <c r="M31" s="13"/>
      <c r="N31" s="13"/>
      <c r="O31" s="13"/>
      <c r="P31" s="83"/>
      <c r="Q31" s="83"/>
      <c r="R31" s="84"/>
      <c r="S31" s="83"/>
      <c r="T31" s="85">
        <v>10000000</v>
      </c>
      <c r="U31" s="83"/>
      <c r="V31" s="83"/>
      <c r="W31" s="83"/>
      <c r="X31" s="112">
        <v>10000000</v>
      </c>
      <c r="Y31" s="123" t="s">
        <v>48</v>
      </c>
    </row>
    <row r="32" spans="1:25" ht="21" customHeight="1" x14ac:dyDescent="0.25">
      <c r="A32" s="29"/>
      <c r="B32" s="18"/>
      <c r="C32" s="18"/>
      <c r="D32" s="1"/>
      <c r="E32" s="95"/>
      <c r="F32" s="95"/>
      <c r="G32" s="95"/>
      <c r="H32" s="95"/>
      <c r="I32" s="13"/>
      <c r="J32" s="13"/>
      <c r="K32" s="13"/>
      <c r="L32" s="13"/>
      <c r="M32" s="13"/>
      <c r="N32" s="13"/>
      <c r="O32" s="13"/>
      <c r="P32" s="83"/>
      <c r="Q32" s="83"/>
      <c r="R32" s="84"/>
      <c r="S32" s="83"/>
      <c r="T32" s="85">
        <v>17409132</v>
      </c>
      <c r="U32" s="83"/>
      <c r="V32" s="83"/>
      <c r="W32" s="83"/>
      <c r="X32" s="112">
        <v>17409132</v>
      </c>
      <c r="Y32" s="123" t="s">
        <v>52</v>
      </c>
    </row>
    <row r="33" spans="1:25" ht="21" customHeight="1" x14ac:dyDescent="0.25">
      <c r="A33" s="29"/>
      <c r="B33" s="18"/>
      <c r="C33" s="18"/>
      <c r="D33" s="1"/>
      <c r="E33" s="95"/>
      <c r="F33" s="95"/>
      <c r="G33" s="95"/>
      <c r="H33" s="95"/>
      <c r="I33" s="13"/>
      <c r="J33" s="13"/>
      <c r="K33" s="13"/>
      <c r="L33" s="13"/>
      <c r="M33" s="13"/>
      <c r="N33" s="13"/>
      <c r="O33" s="13"/>
      <c r="P33" s="83"/>
      <c r="Q33" s="83"/>
      <c r="R33" s="84"/>
      <c r="S33" s="83"/>
      <c r="T33" s="85">
        <v>3589477</v>
      </c>
      <c r="U33" s="83"/>
      <c r="V33" s="83"/>
      <c r="W33" s="83"/>
      <c r="X33" s="113">
        <v>3589477</v>
      </c>
      <c r="Y33" s="123" t="s">
        <v>53</v>
      </c>
    </row>
    <row r="34" spans="1:25" ht="21" customHeight="1" x14ac:dyDescent="0.25">
      <c r="A34" s="29"/>
      <c r="B34" s="18"/>
      <c r="C34" s="18"/>
      <c r="D34" s="1"/>
      <c r="E34" s="95"/>
      <c r="F34" s="95"/>
      <c r="G34" s="95"/>
      <c r="H34" s="95"/>
      <c r="I34" s="13"/>
      <c r="J34" s="13"/>
      <c r="K34" s="13"/>
      <c r="L34" s="13"/>
      <c r="M34" s="13"/>
      <c r="N34" s="13"/>
      <c r="O34" s="13"/>
      <c r="P34" s="83"/>
      <c r="Q34" s="83"/>
      <c r="R34" s="84"/>
      <c r="S34" s="83"/>
      <c r="T34" s="85">
        <v>8087855</v>
      </c>
      <c r="U34" s="83"/>
      <c r="V34" s="83"/>
      <c r="W34" s="83"/>
      <c r="X34" s="113">
        <v>8087855</v>
      </c>
      <c r="Y34" s="123" t="s">
        <v>54</v>
      </c>
    </row>
    <row r="35" spans="1:25" ht="21" customHeight="1" x14ac:dyDescent="0.25">
      <c r="A35" s="29"/>
      <c r="B35" s="18"/>
      <c r="C35" s="18"/>
      <c r="D35" s="1"/>
      <c r="E35" s="95"/>
      <c r="F35" s="95"/>
      <c r="G35" s="95"/>
      <c r="H35" s="95"/>
      <c r="I35" s="13"/>
      <c r="J35" s="13"/>
      <c r="K35" s="13"/>
      <c r="L35" s="13"/>
      <c r="M35" s="13"/>
      <c r="N35" s="13"/>
      <c r="O35" s="13"/>
      <c r="P35" s="83"/>
      <c r="Q35" s="83"/>
      <c r="R35" s="84"/>
      <c r="S35" s="83"/>
      <c r="T35" s="85">
        <v>200000</v>
      </c>
      <c r="U35" s="83"/>
      <c r="V35" s="83"/>
      <c r="W35" s="83"/>
      <c r="X35" s="112">
        <v>20000000</v>
      </c>
      <c r="Y35" s="124" t="s">
        <v>59</v>
      </c>
    </row>
    <row r="36" spans="1:25" x14ac:dyDescent="0.25">
      <c r="A36" s="29"/>
      <c r="B36" s="30"/>
      <c r="C36" s="30"/>
      <c r="D36" s="30"/>
      <c r="E36" s="95"/>
      <c r="F36" s="95"/>
      <c r="G36" s="95"/>
      <c r="H36" s="95"/>
      <c r="I36" s="22"/>
      <c r="J36" s="22"/>
      <c r="K36" s="22"/>
      <c r="L36" s="13"/>
      <c r="M36" s="13"/>
      <c r="N36" s="13"/>
      <c r="O36" s="13"/>
      <c r="P36" s="83"/>
      <c r="Q36" s="83"/>
      <c r="R36" s="84"/>
      <c r="S36" s="83"/>
      <c r="T36" s="85"/>
      <c r="U36" s="83"/>
      <c r="V36" s="83"/>
      <c r="W36" s="83"/>
      <c r="X36" s="112"/>
      <c r="Y36" s="124"/>
    </row>
    <row r="37" spans="1:25" x14ac:dyDescent="0.25">
      <c r="A37" s="13"/>
      <c r="B37" s="13"/>
      <c r="C37" s="13"/>
      <c r="D37" s="13"/>
      <c r="E37" s="97"/>
      <c r="F37" s="97"/>
      <c r="G37" s="97"/>
      <c r="H37" s="97"/>
      <c r="I37" s="13"/>
      <c r="J37" s="13"/>
      <c r="K37" s="13"/>
      <c r="L37" s="13"/>
      <c r="M37" s="13"/>
      <c r="N37" s="13"/>
      <c r="O37" s="13"/>
      <c r="P37" s="83"/>
      <c r="Q37" s="83"/>
      <c r="R37" s="83"/>
      <c r="S37" s="83"/>
      <c r="T37" s="85"/>
      <c r="U37" s="83"/>
      <c r="V37" s="83"/>
      <c r="W37" s="83"/>
      <c r="X37" s="112"/>
      <c r="Y37" s="123"/>
    </row>
    <row r="38" spans="1:25" ht="15.75" thickBot="1" x14ac:dyDescent="0.3">
      <c r="A38" s="34"/>
      <c r="B38" s="34"/>
      <c r="C38" s="34"/>
      <c r="D38" s="34"/>
      <c r="E38" s="98"/>
      <c r="F38" s="98"/>
      <c r="G38" s="98"/>
      <c r="H38" s="98"/>
      <c r="I38" s="34"/>
      <c r="J38" s="34"/>
      <c r="K38" s="34"/>
      <c r="L38" s="34"/>
      <c r="M38" s="34"/>
      <c r="N38" s="34"/>
      <c r="O38" s="35"/>
      <c r="P38" s="87"/>
      <c r="Q38" s="87"/>
      <c r="R38" s="87"/>
      <c r="S38" s="87"/>
      <c r="T38" s="88"/>
      <c r="U38" s="87"/>
      <c r="V38" s="87"/>
      <c r="W38" s="87"/>
      <c r="X38" s="115"/>
      <c r="Y38" s="125"/>
    </row>
    <row r="39" spans="1:25" x14ac:dyDescent="0.25">
      <c r="A39" s="16"/>
      <c r="B39" s="16"/>
      <c r="C39" s="16"/>
      <c r="D39" s="16"/>
      <c r="E39" s="99"/>
      <c r="F39" s="89">
        <f t="shared" ref="F39:K39" si="6">SUM(F7:F36)</f>
        <v>19528849.449999999</v>
      </c>
      <c r="G39" s="89">
        <f t="shared" si="6"/>
        <v>3905770.2900000005</v>
      </c>
      <c r="H39" s="89">
        <f t="shared" si="6"/>
        <v>1411779</v>
      </c>
      <c r="I39" s="89">
        <f t="shared" si="6"/>
        <v>441669131.20000005</v>
      </c>
      <c r="J39" s="89">
        <f t="shared" si="6"/>
        <v>0</v>
      </c>
      <c r="K39" s="89">
        <f t="shared" si="6"/>
        <v>375837625</v>
      </c>
      <c r="L39" s="89">
        <f t="shared" ref="L39:P39" si="7">SUM(L7:L36)</f>
        <v>67650772.239999995</v>
      </c>
      <c r="M39" s="89">
        <f t="shared" si="7"/>
        <v>443488397.24000007</v>
      </c>
      <c r="N39" s="89">
        <f t="shared" si="7"/>
        <v>5643924.4000000004</v>
      </c>
      <c r="O39" s="89">
        <f t="shared" si="7"/>
        <v>7811531</v>
      </c>
      <c r="P39" s="89">
        <f t="shared" si="7"/>
        <v>67650772.200000003</v>
      </c>
      <c r="Q39" s="89">
        <f>SUM(Q7:Q36)</f>
        <v>428213676.20000005</v>
      </c>
      <c r="R39" s="89"/>
      <c r="S39" s="89"/>
      <c r="T39" s="90">
        <f>SUM(T5:T36)</f>
        <v>461712687</v>
      </c>
      <c r="U39" s="89"/>
      <c r="V39" s="89" t="s">
        <v>19</v>
      </c>
      <c r="W39" s="89"/>
      <c r="X39" s="116">
        <f>SUM(X5:X36)</f>
        <v>457976233</v>
      </c>
      <c r="Y39" s="126" t="s">
        <v>19</v>
      </c>
    </row>
    <row r="40" spans="1:25" x14ac:dyDescent="0.25">
      <c r="A40" s="13"/>
      <c r="B40" s="13"/>
      <c r="C40" s="13"/>
      <c r="D40" s="13"/>
      <c r="E40" s="97"/>
      <c r="F40" s="97"/>
      <c r="G40" s="97"/>
      <c r="H40" s="97"/>
      <c r="I40" s="13"/>
      <c r="J40" s="13"/>
      <c r="K40" s="13"/>
      <c r="L40" s="13"/>
      <c r="M40" s="13"/>
      <c r="N40" s="13"/>
      <c r="O40" s="13"/>
      <c r="P40" s="83"/>
      <c r="Q40" s="83"/>
      <c r="R40" s="83"/>
      <c r="S40" s="83"/>
      <c r="T40" s="85"/>
      <c r="U40" s="83"/>
      <c r="V40" s="83"/>
      <c r="W40" s="83"/>
      <c r="X40" s="112"/>
      <c r="Y40" s="127"/>
    </row>
    <row r="41" spans="1:25" ht="15.75" thickBot="1" x14ac:dyDescent="0.3">
      <c r="A41" s="14"/>
      <c r="B41" s="14"/>
      <c r="C41" s="14"/>
      <c r="D41" s="14"/>
      <c r="E41" s="100"/>
      <c r="F41" s="100"/>
      <c r="G41" s="100"/>
      <c r="H41" s="100"/>
      <c r="I41" s="14"/>
      <c r="J41" s="14"/>
      <c r="K41" s="14"/>
      <c r="L41" s="14"/>
      <c r="M41" s="14"/>
      <c r="N41" s="14"/>
      <c r="O41" s="14"/>
      <c r="P41" s="76"/>
      <c r="Q41" s="76"/>
      <c r="R41" s="76"/>
      <c r="S41" s="76"/>
      <c r="T41" s="78"/>
      <c r="U41" s="76"/>
      <c r="V41" s="91" t="s">
        <v>18</v>
      </c>
      <c r="W41" s="76"/>
      <c r="X41" s="117">
        <f>Q39-X39</f>
        <v>-29762556.799999952</v>
      </c>
      <c r="Y41" s="128" t="s">
        <v>18</v>
      </c>
    </row>
    <row r="43" spans="1:25" x14ac:dyDescent="0.25">
      <c r="Q43" s="92"/>
    </row>
    <row r="44" spans="1:25" x14ac:dyDescent="0.25">
      <c r="P44" s="93"/>
    </row>
  </sheetData>
  <pageMargins left="0.7" right="0.7" top="0.75" bottom="0.75" header="0.3" footer="0.3"/>
  <pageSetup orientation="portrait" r:id="rId1"/>
  <ignoredErrors>
    <ignoredError sqref="Q11 Q13" formula="1"/>
    <ignoredError sqref="X24:X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LCC RA BILLS WORKING</vt:lpstr>
      <vt:lpstr>Sheet1</vt:lpstr>
      <vt:lpstr>22.7.24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2025-05-31T06:38:42Z</dcterms:modified>
</cp:coreProperties>
</file>