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908743C-F5D5-412A-B56D-BC4CCC659553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3" i="1"/>
  <c r="P11" i="1"/>
  <c r="P9" i="1"/>
  <c r="M35" i="1"/>
  <c r="M31" i="1"/>
  <c r="K26" i="1"/>
  <c r="L26" i="1"/>
  <c r="M26" i="1"/>
  <c r="N26" i="1"/>
  <c r="O26" i="1"/>
  <c r="R26" i="1"/>
  <c r="G14" i="1" l="1"/>
  <c r="M14" i="1" s="1"/>
  <c r="K12" i="1"/>
  <c r="G12" i="1"/>
  <c r="J12" i="1" s="1"/>
  <c r="Q19" i="1"/>
  <c r="Q7" i="1"/>
  <c r="L12" i="1" l="1"/>
  <c r="H12" i="1"/>
  <c r="N12" i="1" s="1"/>
  <c r="M12" i="1"/>
  <c r="I12" i="1"/>
  <c r="P12" i="1" s="1"/>
  <c r="J14" i="1"/>
  <c r="H14" i="1"/>
  <c r="N14" i="1" s="1"/>
  <c r="K14" i="1"/>
  <c r="L14" i="1"/>
  <c r="G22" i="1"/>
  <c r="M22" i="1" s="1"/>
  <c r="P21" i="1"/>
  <c r="I14" i="1" l="1"/>
  <c r="P14" i="1" s="1"/>
  <c r="J22" i="1"/>
  <c r="H22" i="1"/>
  <c r="K22" i="1"/>
  <c r="L22" i="1"/>
  <c r="N22" i="1" l="1"/>
  <c r="E23" i="1"/>
  <c r="P23" i="1" s="1"/>
  <c r="I22" i="1"/>
  <c r="P22" i="1" l="1"/>
  <c r="G20" i="1"/>
  <c r="M20" i="1" s="1"/>
  <c r="H20" i="1" l="1"/>
  <c r="N20" i="1" s="1"/>
  <c r="L20" i="1"/>
  <c r="J20" i="1"/>
  <c r="K20" i="1"/>
  <c r="I20" i="1" l="1"/>
  <c r="P20" i="1" s="1"/>
  <c r="T25" i="1" s="1"/>
  <c r="G10" i="1" l="1"/>
  <c r="L10" i="1" s="1"/>
  <c r="G8" i="1"/>
  <c r="K10" i="1" l="1"/>
  <c r="M10" i="1"/>
  <c r="H10" i="1"/>
  <c r="N10" i="1" s="1"/>
  <c r="J10" i="1"/>
  <c r="H8" i="1"/>
  <c r="L8" i="1"/>
  <c r="L25" i="1" s="1"/>
  <c r="J8" i="1"/>
  <c r="M8" i="1"/>
  <c r="M25" i="1" s="1"/>
  <c r="K8" i="1"/>
  <c r="K25" i="1" s="1"/>
  <c r="J25" i="1" l="1"/>
  <c r="H25" i="1"/>
  <c r="I10" i="1"/>
  <c r="P10" i="1" s="1"/>
  <c r="I8" i="1"/>
  <c r="N8" i="1"/>
  <c r="N25" i="1" s="1"/>
  <c r="P8" i="1" l="1"/>
  <c r="P26" i="1" l="1"/>
  <c r="R27" i="1" s="1"/>
  <c r="M33" i="1" s="1"/>
  <c r="T19" i="1"/>
  <c r="T27" i="1" s="1"/>
</calcChain>
</file>

<file path=xl/sharedStrings.xml><?xml version="1.0" encoding="utf-8"?>
<sst xmlns="http://schemas.openxmlformats.org/spreadsheetml/2006/main" count="64" uniqueCount="52">
  <si>
    <t>Amount</t>
  </si>
  <si>
    <t>UTR</t>
  </si>
  <si>
    <t>Total Payable Amount Rs. -</t>
  </si>
  <si>
    <t>Hold Amount For Quantity excess against DPR</t>
  </si>
  <si>
    <t>05-12-2022 NEFT/AXISP00343310349/RIUP22/1404/LIYAKAT CONTRAC 248833.00</t>
  </si>
  <si>
    <t>GST release note</t>
  </si>
  <si>
    <t>29-12-2022 NEFT/AXISP00349704845/RIUP22/1684/LIYAKAT CONTRAC 71200.00</t>
  </si>
  <si>
    <t>31-01-2023 NEFT/AXISP00358425204/RIUP22/2040/LIYAKAT CONTRAC 420397.00</t>
  </si>
  <si>
    <t>23-02-2023 NEFT/AXISP00365275972/RIUP22/2288/LIYAKAT CONTRAC 99000.00</t>
  </si>
  <si>
    <t>27-02-2023 NEFT/AXISP00365798940/RIUP22/2308/LIYAKAT CONTRAC 136304.00</t>
  </si>
  <si>
    <t>31-03-2023 NEFT/AXISP00377327423/RIUP22/2804/LIYAKAT CONTRAC 99000.00</t>
  </si>
  <si>
    <t>18-05-2023 NEFT/AXISP00391091647/RIUP23/257/LIYAKAT CONTRACT 27978.00</t>
  </si>
  <si>
    <t>01-06-2023 NEFT/AXISP00394743996/RIUP23/458/LIYAKAT CONTRACT 263962.00</t>
  </si>
  <si>
    <t>25-08-2023 NEFT/AXISP00418295269/RIUP23/1702/LIYAKAT CONTRACTOR/PUNB0166010 99000.00</t>
  </si>
  <si>
    <t>19-06-2023 NEFT/AXISP00399545676/RIUP23/720/LIYAKAT CONTRACT 69849.00</t>
  </si>
  <si>
    <t>12-10-2023 NEFT/AXISP00433707868/RIUP23/2247/LIYAKAT CONTRACTOR/PUNB0166010 ₹ 41,037.00</t>
  </si>
  <si>
    <t>22-08-2023 NEFT/AXISP00417367257/RIUP23/1648/LIYAKAT CONTRACT 168272.00</t>
  </si>
  <si>
    <t>25-10-2023 NEFT/AXISP00436681640/RIUP23/2836/LIYAKAT CONTRACTOR/PUNB0166010 41995.00</t>
  </si>
  <si>
    <t>Total Paid</t>
  </si>
  <si>
    <t>Balance Payable</t>
  </si>
  <si>
    <t>09-11-2023 NEFT/AXISP00442541944/RIUP23/3180/LIYAKAT CONTRACTOR/PUNB0166010 99000.00 63122889.56 CBB</t>
  </si>
  <si>
    <t>Liyakat Contractor co.</t>
  </si>
  <si>
    <t>18-11-2023 NEFT/AXISP00445057530/RIUP23/3304/LIYAKAT CONTRACTOR/PUNB0166010 57579.00</t>
  </si>
  <si>
    <t>remark</t>
  </si>
  <si>
    <t xml:space="preserve">Total Hold </t>
  </si>
  <si>
    <t xml:space="preserve">Total Debit </t>
  </si>
  <si>
    <t>Advance/ Surplus</t>
  </si>
  <si>
    <t>GST release  Amount bal.</t>
  </si>
  <si>
    <t>Updated On 03-02-2024</t>
  </si>
  <si>
    <t>Subcontractor:</t>
  </si>
  <si>
    <t>State:</t>
  </si>
  <si>
    <t>Uttar Pradesh</t>
  </si>
  <si>
    <t>District:</t>
  </si>
  <si>
    <t>Shamli</t>
  </si>
  <si>
    <t>Block:</t>
  </si>
  <si>
    <t>Basera VILLAGE  Pipe Line Work 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</si>
  <si>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</si>
  <si>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</si>
  <si>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</si>
  <si>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</si>
  <si>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</si>
  <si>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</si>
  <si>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</si>
  <si>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</si>
  <si>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</si>
  <si>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</si>
  <si>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</si>
  <si>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</si>
  <si>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</si>
  <si>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</si>
  <si>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</si>
  <si>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DABHERI KHURD VILLAGE Pipe Line Work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</si>
</sst>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/>
    </xf>
    <xf numFmtId="15" fontId="2" fillId="2" borderId="8" xfId="0" applyNumberFormat="1" applyFont="1" applyFill="1" applyBorder="1" applyAlignment="1">
      <alignment horizontal="center" vertical="center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5" fontId="2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9" fontId="2" fillId="4" borderId="1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164" fontId="2" fillId="2" borderId="16" xfId="1" applyNumberFormat="1" applyFont="1" applyFill="1" applyBorder="1" applyAlignment="1">
      <alignment horizontal="center" vertical="center"/>
    </xf>
    <xf numFmtId="164" fontId="2" fillId="2" borderId="13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12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164" fontId="2" fillId="0" borderId="15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164" fontId="2" fillId="0" borderId="9" xfId="1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5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165" fontId="4" fillId="2" borderId="20" xfId="0" applyNumberFormat="1" applyFont="1" applyFill="1" applyBorder="1" applyAlignment="1">
      <alignment vertical="center"/>
    </xf>
    <xf numFmtId="165" fontId="4" fillId="2" borderId="21" xfId="0" applyNumberFormat="1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164" fontId="0" fillId="2" borderId="4" xfId="1" applyNumberFormat="1" applyFont="1" applyFill="1" applyBorder="1" applyAlignment="1">
      <alignment horizontal="left" vertical="center"/>
    </xf>
    <xf numFmtId="164" fontId="0" fillId="4" borderId="4" xfId="1" applyNumberFormat="1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4" fontId="4" fillId="2" borderId="6" xfId="1" applyNumberFormat="1" applyFont="1" applyFill="1" applyBorder="1" applyAlignment="1">
      <alignment horizontal="left" vertical="center"/>
    </xf>
    <xf numFmtId="164" fontId="4" fillId="2" borderId="9" xfId="1" applyNumberFormat="1" applyFont="1" applyFill="1" applyBorder="1" applyAlignment="1">
      <alignment horizontal="left" vertical="center"/>
    </xf>
    <xf numFmtId="164" fontId="2" fillId="2" borderId="22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6" fontId="0" fillId="0" borderId="0" xfId="0" applyNumberFormat="1" applyFont="1"/>
    <xf numFmtId="166" fontId="2" fillId="2" borderId="1" xfId="1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 wrapText="1"/>
    </xf>
    <xf numFmtId="14" fontId="4" fillId="2" borderId="24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164" fontId="8" fillId="2" borderId="24" xfId="1" applyNumberFormat="1" applyFont="1" applyFill="1" applyBorder="1" applyAlignment="1">
      <alignment horizontal="center" vertical="center"/>
    </xf>
    <xf numFmtId="164" fontId="4" fillId="2" borderId="24" xfId="1" applyNumberFormat="1" applyFont="1" applyFill="1" applyBorder="1" applyAlignment="1">
      <alignment horizontal="center" vertical="center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9" defaultRowHeight="30" customHeight="1" x14ac:dyDescent="0.3"/>
  <cols>
    <col min="1" max="1" width="9" style="15"/>
    <col min="2" max="2" width="30" style="15" customWidth="1"/>
    <col min="3" max="3" width="15.5546875" style="73" customWidth="1"/>
    <col min="4" max="4" width="11.5546875" style="15" bestFit="1" customWidth="1"/>
    <col min="5" max="5" width="13.33203125" style="15" bestFit="1" customWidth="1"/>
    <col min="6" max="7" width="13.33203125" style="15" customWidth="1"/>
    <col min="8" max="8" width="14.6640625" style="17" customWidth="1"/>
    <col min="9" max="9" width="12.88671875" style="17" bestFit="1" customWidth="1"/>
    <col min="10" max="10" width="10.6640625" style="15" bestFit="1" customWidth="1"/>
    <col min="11" max="11" width="27.5546875" style="15" bestFit="1" customWidth="1"/>
    <col min="12" max="12" width="15" style="15" bestFit="1" customWidth="1"/>
    <col min="13" max="13" width="30.33203125" style="15" bestFit="1" customWidth="1"/>
    <col min="14" max="15" width="14.88671875" style="15" customWidth="1"/>
    <col min="16" max="16" width="15.88671875" style="16" bestFit="1" customWidth="1"/>
    <col min="17" max="17" width="13.44140625" style="15" customWidth="1"/>
    <col min="18" max="18" width="18.88671875" style="15" bestFit="1" customWidth="1"/>
    <col min="19" max="19" width="110" style="49" bestFit="1" customWidth="1"/>
    <col min="20" max="20" width="15.44140625" style="15" customWidth="1"/>
    <col min="21" max="16384" width="9" style="15"/>
  </cols>
  <sheetData>
    <row r="1" spans="1:20" s="64" customFormat="1" ht="24.9" customHeight="1" x14ac:dyDescent="0.3">
      <c r="A1" s="62" t="s">
        <v>29</v>
      </c>
      <c r="B1" s="63" t="s">
        <v>21</v>
      </c>
      <c r="C1" s="65"/>
    </row>
    <row r="2" spans="1:20" s="64" customFormat="1" ht="24.9" customHeight="1" x14ac:dyDescent="0.3">
      <c r="A2" s="62" t="s">
        <v>30</v>
      </c>
      <c r="B2" s="64" t="s">
        <v>31</v>
      </c>
      <c r="C2" s="65"/>
    </row>
    <row r="3" spans="1:20" s="64" customFormat="1" ht="30.6" customHeight="1" x14ac:dyDescent="0.3">
      <c r="A3" s="62" t="s">
        <v>32</v>
      </c>
      <c r="B3" s="62" t="s">
        <v>33</v>
      </c>
      <c r="C3" s="65"/>
    </row>
    <row r="4" spans="1:20" s="64" customFormat="1" ht="24.9" customHeight="1" thickBot="1" x14ac:dyDescent="0.35">
      <c r="A4" s="62" t="s">
        <v>34</v>
      </c>
      <c r="B4" s="62" t="s">
        <v>33</v>
      </c>
      <c r="C4" s="65"/>
    </row>
    <row r="5" spans="1:20" ht="57.6" x14ac:dyDescent="0.3">
      <c r="A5" s="74" t="s">
        <v>36</v>
      </c>
      <c r="B5" s="75" t="s">
        <v>37</v>
      </c>
      <c r="C5" s="76" t="s">
        <v>38</v>
      </c>
      <c r="D5" s="77" t="s">
        <v>39</v>
      </c>
      <c r="E5" s="75" t="s">
        <v>40</v>
      </c>
      <c r="F5" s="75" t="s">
        <v>41</v>
      </c>
      <c r="G5" s="77" t="s">
        <v>42</v>
      </c>
      <c r="H5" s="78" t="s">
        <v>43</v>
      </c>
      <c r="I5" s="79" t="s">
        <v>0</v>
      </c>
      <c r="J5" s="75" t="s">
        <v>44</v>
      </c>
      <c r="K5" s="75" t="s">
        <v>45</v>
      </c>
      <c r="L5" s="75" t="s">
        <v>46</v>
      </c>
      <c r="M5" s="75" t="s">
        <v>47</v>
      </c>
      <c r="N5" s="75" t="s">
        <v>48</v>
      </c>
      <c r="O5" s="4" t="s">
        <v>3</v>
      </c>
      <c r="P5" s="75" t="s">
        <v>49</v>
      </c>
      <c r="Q5" s="9"/>
      <c r="R5" s="75" t="s">
        <v>50</v>
      </c>
      <c r="S5" s="53" t="s">
        <v>1</v>
      </c>
    </row>
    <row r="6" spans="1:20" ht="30" customHeight="1" x14ac:dyDescent="0.3">
      <c r="A6" s="19"/>
      <c r="B6" s="20"/>
      <c r="C6" s="66"/>
      <c r="D6" s="20"/>
      <c r="E6" s="20"/>
      <c r="F6" s="20"/>
      <c r="G6" s="20"/>
      <c r="H6" s="20"/>
      <c r="I6" s="20"/>
      <c r="J6" s="21">
        <v>0.01</v>
      </c>
      <c r="K6" s="21">
        <v>0.05</v>
      </c>
      <c r="L6" s="21">
        <v>0.1</v>
      </c>
      <c r="M6" s="21">
        <v>0.1</v>
      </c>
      <c r="N6" s="20"/>
      <c r="O6" s="20"/>
      <c r="P6" s="40"/>
      <c r="Q6" s="10"/>
      <c r="R6" s="22"/>
      <c r="S6" s="54"/>
      <c r="T6" s="15" t="s">
        <v>23</v>
      </c>
    </row>
    <row r="7" spans="1:20" ht="30" customHeight="1" x14ac:dyDescent="0.3">
      <c r="A7" s="23"/>
      <c r="B7" s="24"/>
      <c r="C7" s="67"/>
      <c r="D7" s="24"/>
      <c r="E7" s="24"/>
      <c r="F7" s="24"/>
      <c r="G7" s="24"/>
      <c r="H7" s="24"/>
      <c r="I7" s="24"/>
      <c r="J7" s="25"/>
      <c r="K7" s="25"/>
      <c r="L7" s="25"/>
      <c r="M7" s="25"/>
      <c r="N7" s="24"/>
      <c r="O7" s="24"/>
      <c r="P7" s="40"/>
      <c r="Q7" s="11">
        <f>A8</f>
        <v>53335</v>
      </c>
      <c r="R7" s="27"/>
      <c r="S7" s="55"/>
    </row>
    <row r="8" spans="1:20" ht="30" customHeight="1" x14ac:dyDescent="0.3">
      <c r="A8" s="19">
        <v>53335</v>
      </c>
      <c r="B8" s="2" t="s">
        <v>35</v>
      </c>
      <c r="C8" s="68">
        <v>44890</v>
      </c>
      <c r="D8" s="1">
        <v>2</v>
      </c>
      <c r="E8" s="20">
        <v>395556</v>
      </c>
      <c r="F8" s="20">
        <v>0</v>
      </c>
      <c r="G8" s="20">
        <f>E8-F8</f>
        <v>395556</v>
      </c>
      <c r="H8" s="20">
        <f>ROUND(G8*18%,)</f>
        <v>71200</v>
      </c>
      <c r="I8" s="20">
        <f>ROUND(G8+H8,)</f>
        <v>466756</v>
      </c>
      <c r="J8" s="20">
        <f>G8*$J$6</f>
        <v>3955.56</v>
      </c>
      <c r="K8" s="20">
        <f>G8*5%</f>
        <v>19777.800000000003</v>
      </c>
      <c r="L8" s="20">
        <f>G8*10%</f>
        <v>39555.600000000006</v>
      </c>
      <c r="M8" s="20">
        <f>G8*10%</f>
        <v>39555.600000000006</v>
      </c>
      <c r="N8" s="20">
        <f>H8</f>
        <v>71200</v>
      </c>
      <c r="O8" s="20">
        <v>43877</v>
      </c>
      <c r="P8" s="40">
        <f>ROUNDDOWN(I8-SUM(J8:O8), 0)</f>
        <v>248834</v>
      </c>
      <c r="Q8" s="10"/>
      <c r="R8" s="39">
        <v>248833</v>
      </c>
      <c r="S8" s="50" t="s">
        <v>4</v>
      </c>
    </row>
    <row r="9" spans="1:20" ht="30" customHeight="1" x14ac:dyDescent="0.3">
      <c r="A9" s="19">
        <v>53335</v>
      </c>
      <c r="B9" s="2" t="s">
        <v>5</v>
      </c>
      <c r="C9" s="68">
        <v>44922</v>
      </c>
      <c r="D9" s="1">
        <v>2</v>
      </c>
      <c r="E9" s="20">
        <v>71200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40">
        <f>E9</f>
        <v>71200</v>
      </c>
      <c r="Q9" s="10"/>
      <c r="R9" s="39">
        <v>71200</v>
      </c>
      <c r="S9" s="54" t="s">
        <v>6</v>
      </c>
    </row>
    <row r="10" spans="1:20" ht="30" customHeight="1" x14ac:dyDescent="0.3">
      <c r="A10" s="19">
        <v>53335</v>
      </c>
      <c r="B10" s="2" t="s">
        <v>35</v>
      </c>
      <c r="C10" s="68">
        <v>44945</v>
      </c>
      <c r="D10" s="1">
        <v>3</v>
      </c>
      <c r="E10" s="20">
        <v>757247</v>
      </c>
      <c r="F10" s="20">
        <v>0</v>
      </c>
      <c r="G10" s="20">
        <f>E10-F10</f>
        <v>757247</v>
      </c>
      <c r="H10" s="20">
        <f>ROUND(G10*18%,)</f>
        <v>136304</v>
      </c>
      <c r="I10" s="20">
        <f>ROUND(G10+H10,)</f>
        <v>893551</v>
      </c>
      <c r="J10" s="20">
        <f>G10*$J$6</f>
        <v>7572.47</v>
      </c>
      <c r="K10" s="20">
        <f>G10*5%</f>
        <v>37862.35</v>
      </c>
      <c r="L10" s="20">
        <f>G10*10%</f>
        <v>75724.7</v>
      </c>
      <c r="M10" s="20">
        <f>G10*10%</f>
        <v>75724.7</v>
      </c>
      <c r="N10" s="20">
        <f>H10</f>
        <v>136304</v>
      </c>
      <c r="O10" s="20">
        <v>139965</v>
      </c>
      <c r="P10" s="40">
        <f t="shared" ref="P10:P14" si="0">ROUNDDOWN(I10-SUM(J10:O10), 0)</f>
        <v>420397</v>
      </c>
      <c r="Q10" s="28"/>
      <c r="R10" s="39">
        <v>420397</v>
      </c>
      <c r="S10" s="56" t="s">
        <v>7</v>
      </c>
    </row>
    <row r="11" spans="1:20" ht="30" customHeight="1" x14ac:dyDescent="0.3">
      <c r="A11" s="19">
        <v>53335</v>
      </c>
      <c r="B11" s="2" t="s">
        <v>5</v>
      </c>
      <c r="C11" s="68">
        <v>44980</v>
      </c>
      <c r="D11" s="1">
        <v>3</v>
      </c>
      <c r="E11" s="20">
        <v>136304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40">
        <f>E11</f>
        <v>136304</v>
      </c>
      <c r="Q11" s="28"/>
      <c r="R11" s="39">
        <v>99000</v>
      </c>
      <c r="S11" s="54" t="s">
        <v>8</v>
      </c>
    </row>
    <row r="12" spans="1:20" ht="30" customHeight="1" x14ac:dyDescent="0.3">
      <c r="A12" s="19">
        <v>53335</v>
      </c>
      <c r="B12" s="2" t="s">
        <v>35</v>
      </c>
      <c r="C12" s="68">
        <v>44985</v>
      </c>
      <c r="D12" s="1">
        <v>4</v>
      </c>
      <c r="E12" s="20">
        <v>155436</v>
      </c>
      <c r="F12" s="20"/>
      <c r="G12" s="20">
        <f>E12-F12</f>
        <v>155436</v>
      </c>
      <c r="H12" s="20">
        <f>ROUND(G12*18%,)</f>
        <v>27978</v>
      </c>
      <c r="I12" s="20">
        <f>ROUND(G12+H12,)</f>
        <v>183414</v>
      </c>
      <c r="J12" s="20">
        <f>G12*$J$6</f>
        <v>1554.3600000000001</v>
      </c>
      <c r="K12" s="20">
        <f>G12*5%</f>
        <v>7771.8</v>
      </c>
      <c r="L12" s="20">
        <f>G12*10%</f>
        <v>15543.6</v>
      </c>
      <c r="M12" s="20">
        <f>G12*10%</f>
        <v>15543.6</v>
      </c>
      <c r="N12" s="20">
        <f>H12</f>
        <v>27978</v>
      </c>
      <c r="O12" s="20">
        <v>12742</v>
      </c>
      <c r="P12" s="40">
        <f t="shared" si="0"/>
        <v>102280</v>
      </c>
      <c r="Q12" s="28"/>
      <c r="R12" s="39">
        <v>136304</v>
      </c>
      <c r="S12" s="50" t="s">
        <v>9</v>
      </c>
    </row>
    <row r="13" spans="1:20" ht="30" customHeight="1" x14ac:dyDescent="0.3">
      <c r="A13" s="19">
        <v>53335</v>
      </c>
      <c r="B13" s="2" t="s">
        <v>5</v>
      </c>
      <c r="C13" s="68">
        <v>45061</v>
      </c>
      <c r="D13" s="1">
        <v>4</v>
      </c>
      <c r="E13" s="20">
        <v>27978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40">
        <f>E13</f>
        <v>27978</v>
      </c>
      <c r="Q13" s="28"/>
      <c r="R13" s="39">
        <v>99000</v>
      </c>
      <c r="S13" s="54" t="s">
        <v>10</v>
      </c>
    </row>
    <row r="14" spans="1:20" ht="30" customHeight="1" x14ac:dyDescent="0.3">
      <c r="A14" s="19">
        <v>53335</v>
      </c>
      <c r="B14" s="2" t="s">
        <v>35</v>
      </c>
      <c r="C14" s="68">
        <v>45208</v>
      </c>
      <c r="D14" s="1">
        <v>4</v>
      </c>
      <c r="E14" s="20">
        <v>396182</v>
      </c>
      <c r="F14" s="20">
        <v>76300</v>
      </c>
      <c r="G14" s="20">
        <f>E14-F14</f>
        <v>319882</v>
      </c>
      <c r="H14" s="20">
        <f>ROUND(G14*18%,)</f>
        <v>57579</v>
      </c>
      <c r="I14" s="20">
        <f>ROUND(G14+H14,)</f>
        <v>377461</v>
      </c>
      <c r="J14" s="20">
        <f>G14*$J$6</f>
        <v>3198.82</v>
      </c>
      <c r="K14" s="20">
        <f>G14*5%</f>
        <v>15994.1</v>
      </c>
      <c r="L14" s="20">
        <f>G14*10%</f>
        <v>31988.2</v>
      </c>
      <c r="M14" s="20">
        <f>G14*10%</f>
        <v>31988.2</v>
      </c>
      <c r="N14" s="20">
        <f>H14</f>
        <v>57579</v>
      </c>
      <c r="O14" s="20">
        <v>0</v>
      </c>
      <c r="P14" s="40">
        <f t="shared" si="0"/>
        <v>236712</v>
      </c>
      <c r="Q14" s="28"/>
      <c r="R14" s="39">
        <v>27978</v>
      </c>
      <c r="S14" s="50" t="s">
        <v>11</v>
      </c>
    </row>
    <row r="15" spans="1:20" ht="30" customHeight="1" x14ac:dyDescent="0.3">
      <c r="A15" s="19">
        <v>53335</v>
      </c>
      <c r="B15" s="2" t="s">
        <v>5</v>
      </c>
      <c r="C15" s="68">
        <v>45244</v>
      </c>
      <c r="D15" s="1">
        <v>4</v>
      </c>
      <c r="E15" s="20">
        <v>57578.76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40">
        <f>E15</f>
        <v>57578.76</v>
      </c>
      <c r="Q15" s="28"/>
      <c r="R15" s="39">
        <v>99000</v>
      </c>
      <c r="S15" s="50" t="s">
        <v>13</v>
      </c>
    </row>
    <row r="16" spans="1:20" ht="30" customHeight="1" x14ac:dyDescent="0.3">
      <c r="A16" s="19">
        <v>53335</v>
      </c>
      <c r="B16" s="2"/>
      <c r="C16" s="68"/>
      <c r="D16" s="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40"/>
      <c r="Q16" s="28"/>
      <c r="R16" s="39">
        <v>41995</v>
      </c>
      <c r="S16" s="56" t="s">
        <v>17</v>
      </c>
    </row>
    <row r="17" spans="1:20" ht="30" customHeight="1" x14ac:dyDescent="0.3">
      <c r="A17" s="19">
        <v>53335</v>
      </c>
      <c r="B17" s="2"/>
      <c r="C17" s="68"/>
      <c r="D17" s="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40"/>
      <c r="Q17" s="28"/>
      <c r="R17" s="22">
        <v>99000</v>
      </c>
      <c r="S17" s="60" t="s">
        <v>20</v>
      </c>
    </row>
    <row r="18" spans="1:20" ht="30" customHeight="1" x14ac:dyDescent="0.3">
      <c r="A18" s="19">
        <v>53335</v>
      </c>
      <c r="B18" s="2"/>
      <c r="C18" s="68"/>
      <c r="D18" s="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40"/>
      <c r="Q18" s="28"/>
      <c r="R18" s="59">
        <v>57579</v>
      </c>
      <c r="S18" s="56" t="s">
        <v>22</v>
      </c>
    </row>
    <row r="19" spans="1:20" ht="30" customHeight="1" x14ac:dyDescent="0.3">
      <c r="A19" s="23"/>
      <c r="B19" s="7"/>
      <c r="C19" s="69"/>
      <c r="D19" s="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6"/>
      <c r="Q19" s="11">
        <f>A20</f>
        <v>57568</v>
      </c>
      <c r="R19" s="27"/>
      <c r="S19" s="61"/>
      <c r="T19" s="44">
        <f>SUM(P8:P18)-SUM(R8:R18)</f>
        <v>-99002.239999999991</v>
      </c>
    </row>
    <row r="20" spans="1:20" ht="30" customHeight="1" x14ac:dyDescent="0.3">
      <c r="A20" s="19">
        <v>57568</v>
      </c>
      <c r="B20" s="3" t="s">
        <v>51</v>
      </c>
      <c r="C20" s="68">
        <v>45073</v>
      </c>
      <c r="D20" s="1">
        <v>1</v>
      </c>
      <c r="E20" s="20">
        <v>406065</v>
      </c>
      <c r="F20" s="20">
        <v>18014</v>
      </c>
      <c r="G20" s="20">
        <f>E20-F20</f>
        <v>388051</v>
      </c>
      <c r="H20" s="20">
        <f>ROUND(G20*18%,)</f>
        <v>69849</v>
      </c>
      <c r="I20" s="20">
        <f>ROUND(G20+H20,)</f>
        <v>457900</v>
      </c>
      <c r="J20" s="20">
        <f>G20*$J$6</f>
        <v>3880.51</v>
      </c>
      <c r="K20" s="20">
        <f>G20*5%</f>
        <v>19402.55</v>
      </c>
      <c r="L20" s="20">
        <f>G20*10%</f>
        <v>38805.1</v>
      </c>
      <c r="M20" s="20">
        <f>G20*10%</f>
        <v>38805.1</v>
      </c>
      <c r="N20" s="20">
        <f>H20</f>
        <v>69849</v>
      </c>
      <c r="O20" s="20">
        <v>23195</v>
      </c>
      <c r="P20" s="40">
        <f>ROUNDDOWN(I20-SUM(J20:O20), 0)</f>
        <v>263962</v>
      </c>
      <c r="Q20" s="10"/>
      <c r="R20" s="39">
        <v>263962</v>
      </c>
      <c r="S20" s="50" t="s">
        <v>12</v>
      </c>
    </row>
    <row r="21" spans="1:20" ht="30" customHeight="1" x14ac:dyDescent="0.3">
      <c r="A21" s="19">
        <v>57568</v>
      </c>
      <c r="B21" s="2" t="s">
        <v>5</v>
      </c>
      <c r="C21" s="68">
        <v>45093</v>
      </c>
      <c r="D21" s="1">
        <v>1</v>
      </c>
      <c r="E21" s="20">
        <v>69849.179999999993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0">
        <f>E21</f>
        <v>69849.179999999993</v>
      </c>
      <c r="Q21" s="10"/>
      <c r="R21" s="39">
        <v>69849</v>
      </c>
      <c r="S21" s="54" t="s">
        <v>14</v>
      </c>
    </row>
    <row r="22" spans="1:20" ht="30" customHeight="1" x14ac:dyDescent="0.3">
      <c r="A22" s="19">
        <v>57568</v>
      </c>
      <c r="B22" s="3" t="s">
        <v>51</v>
      </c>
      <c r="C22" s="68">
        <v>45142</v>
      </c>
      <c r="D22" s="1">
        <v>2</v>
      </c>
      <c r="E22" s="20">
        <v>227983</v>
      </c>
      <c r="F22" s="20">
        <v>1</v>
      </c>
      <c r="G22" s="20">
        <f>E22-F22</f>
        <v>227982</v>
      </c>
      <c r="H22" s="20">
        <f>ROUND(G22*18%,)</f>
        <v>41037</v>
      </c>
      <c r="I22" s="20">
        <f>ROUND(G22+H22,)</f>
        <v>269019</v>
      </c>
      <c r="J22" s="20">
        <f>G22*1%</f>
        <v>2279.8200000000002</v>
      </c>
      <c r="K22" s="20">
        <f>G22*5%</f>
        <v>11399.1</v>
      </c>
      <c r="L22" s="20">
        <f>G22*10%</f>
        <v>22798.2</v>
      </c>
      <c r="M22" s="20">
        <f>G22*10%</f>
        <v>22798.2</v>
      </c>
      <c r="N22" s="20">
        <f>H22</f>
        <v>41037</v>
      </c>
      <c r="O22" s="20">
        <v>435</v>
      </c>
      <c r="P22" s="40">
        <f>ROUNDDOWN(I22-SUM(J22:O22), 0)</f>
        <v>168271</v>
      </c>
      <c r="Q22" s="28"/>
      <c r="R22" s="39">
        <v>168272</v>
      </c>
      <c r="S22" s="50" t="s">
        <v>16</v>
      </c>
    </row>
    <row r="23" spans="1:20" ht="30" customHeight="1" x14ac:dyDescent="0.3">
      <c r="A23" s="19">
        <v>57568</v>
      </c>
      <c r="B23" s="2" t="s">
        <v>5</v>
      </c>
      <c r="C23" s="68">
        <v>45142</v>
      </c>
      <c r="D23" s="1">
        <v>1</v>
      </c>
      <c r="E23" s="20">
        <f>H22</f>
        <v>41037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40">
        <f>E23</f>
        <v>41037</v>
      </c>
      <c r="Q23" s="28"/>
      <c r="R23" s="39">
        <v>41037</v>
      </c>
      <c r="S23" s="51" t="s">
        <v>15</v>
      </c>
    </row>
    <row r="24" spans="1:20" ht="30" customHeight="1" x14ac:dyDescent="0.3">
      <c r="A24" s="19">
        <v>57568</v>
      </c>
      <c r="B24" s="2"/>
      <c r="C24" s="68"/>
      <c r="D24" s="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40"/>
      <c r="Q24" s="28"/>
      <c r="R24" s="39"/>
      <c r="S24" s="50"/>
    </row>
    <row r="25" spans="1:20" ht="30" customHeight="1" thickBot="1" x14ac:dyDescent="0.35">
      <c r="A25" s="19">
        <v>57568</v>
      </c>
      <c r="B25" s="12"/>
      <c r="C25" s="70"/>
      <c r="D25" s="13"/>
      <c r="E25" s="29"/>
      <c r="F25" s="29"/>
      <c r="G25" s="29"/>
      <c r="H25" s="29">
        <f>SUM(H8:H24)</f>
        <v>403947</v>
      </c>
      <c r="I25" s="29"/>
      <c r="J25" s="29">
        <f>SUM(J8:J24)</f>
        <v>22441.54</v>
      </c>
      <c r="K25" s="29">
        <f t="shared" ref="K25:M25" si="1">SUM(K8:K24)</f>
        <v>112207.70000000001</v>
      </c>
      <c r="L25" s="29">
        <f t="shared" si="1"/>
        <v>224415.40000000002</v>
      </c>
      <c r="M25" s="29">
        <f t="shared" si="1"/>
        <v>224415.40000000002</v>
      </c>
      <c r="N25" s="29">
        <f>SUM(N8:N24)</f>
        <v>403947</v>
      </c>
      <c r="O25" s="29"/>
      <c r="P25" s="41"/>
      <c r="Q25" s="30"/>
      <c r="R25" s="31"/>
      <c r="S25" s="52"/>
      <c r="T25" s="44">
        <f>SUM(P20:P24)-SUM(R20:R24)</f>
        <v>-0.82000000006519258</v>
      </c>
    </row>
    <row r="26" spans="1:20" ht="30" customHeight="1" thickBot="1" x14ac:dyDescent="0.35">
      <c r="A26" s="18"/>
      <c r="B26" s="14"/>
      <c r="C26" s="71"/>
      <c r="D26" s="32"/>
      <c r="E26" s="32"/>
      <c r="F26" s="32"/>
      <c r="G26" s="32"/>
      <c r="H26" s="32"/>
      <c r="I26" s="32"/>
      <c r="J26" s="32"/>
      <c r="K26" s="42">
        <f t="shared" ref="K26:N26" si="2">SUM(K8:K25)</f>
        <v>224415.40000000002</v>
      </c>
      <c r="L26" s="42">
        <f t="shared" si="2"/>
        <v>448830.80000000005</v>
      </c>
      <c r="M26" s="42">
        <f t="shared" si="2"/>
        <v>448830.80000000005</v>
      </c>
      <c r="N26" s="42">
        <f t="shared" si="2"/>
        <v>807894</v>
      </c>
      <c r="O26" s="42">
        <f>SUM(O8:O25)</f>
        <v>220214</v>
      </c>
      <c r="P26" s="42">
        <f>SUM(P8:P25)</f>
        <v>1844402.94</v>
      </c>
      <c r="Q26" s="33"/>
      <c r="R26" s="34">
        <f>SUM(R8:R25)</f>
        <v>1943406</v>
      </c>
      <c r="S26" s="57" t="s">
        <v>18</v>
      </c>
    </row>
    <row r="27" spans="1:20" ht="30" customHeight="1" thickBot="1" x14ac:dyDescent="0.35">
      <c r="A27" s="35"/>
      <c r="B27" s="6"/>
      <c r="C27" s="72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5" t="s">
        <v>2</v>
      </c>
      <c r="P27" s="43"/>
      <c r="Q27" s="37"/>
      <c r="R27" s="38">
        <f>P26-R26</f>
        <v>-99003.060000000056</v>
      </c>
      <c r="S27" s="58" t="s">
        <v>19</v>
      </c>
      <c r="T27" s="34">
        <f>SUM(T6:T26)</f>
        <v>-99003.060000000056</v>
      </c>
    </row>
    <row r="29" spans="1:20" ht="30" customHeight="1" thickBot="1" x14ac:dyDescent="0.35">
      <c r="K29" s="45" t="s">
        <v>21</v>
      </c>
      <c r="L29" s="46"/>
      <c r="M29" s="46"/>
    </row>
    <row r="30" spans="1:20" ht="30" customHeight="1" thickBot="1" x14ac:dyDescent="0.35">
      <c r="K30" s="80" t="s">
        <v>28</v>
      </c>
      <c r="L30" s="81"/>
      <c r="M30" s="82"/>
    </row>
    <row r="31" spans="1:20" ht="30" customHeight="1" thickBot="1" x14ac:dyDescent="0.35">
      <c r="K31" s="83" t="s">
        <v>24</v>
      </c>
      <c r="L31" s="84"/>
      <c r="M31" s="47">
        <f>K26+L26+M26</f>
        <v>1122077</v>
      </c>
    </row>
    <row r="32" spans="1:20" ht="30" customHeight="1" thickBot="1" x14ac:dyDescent="0.35">
      <c r="K32" s="83" t="s">
        <v>25</v>
      </c>
      <c r="L32" s="84"/>
      <c r="M32" s="47"/>
    </row>
    <row r="33" spans="11:13" ht="30" customHeight="1" thickBot="1" x14ac:dyDescent="0.35">
      <c r="K33" s="83" t="s">
        <v>26</v>
      </c>
      <c r="L33" s="84"/>
      <c r="M33" s="48">
        <f>R27</f>
        <v>-99003.060000000056</v>
      </c>
    </row>
    <row r="34" spans="11:13" ht="30" customHeight="1" thickBot="1" x14ac:dyDescent="0.35">
      <c r="K34" s="83" t="s">
        <v>27</v>
      </c>
      <c r="L34" s="84"/>
      <c r="M34" s="48">
        <v>0</v>
      </c>
    </row>
    <row r="35" spans="11:13" ht="30" customHeight="1" thickBot="1" x14ac:dyDescent="0.35">
      <c r="K35" s="83" t="s">
        <v>24</v>
      </c>
      <c r="L35" s="84"/>
      <c r="M35" s="47">
        <f>O26</f>
        <v>220214</v>
      </c>
    </row>
  </sheetData>
  <mergeCells count="6">
    <mergeCell ref="K30:M30"/>
    <mergeCell ref="K31:L31"/>
    <mergeCell ref="K32:L32"/>
    <mergeCell ref="K33:L33"/>
    <mergeCell ref="K35:L35"/>
    <mergeCell ref="K34:L34"/>
  </mergeCells>
  <pageMargins left="0.7" right="0.7" top="0.75" bottom="0.75" header="0.3" footer="0.3"/>
  <pageSetup orientation="portrait" r:id="rId1"/>
  <ignoredErrors>
    <ignoredError sqref="P21:P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2025-05-29T12:24:43Z</dcterms:modified>
</cp:coreProperties>
</file>