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Desktop\Payment\Task\Laxmi\M J Enterprises\"/>
    </mc:Choice>
  </mc:AlternateContent>
  <xr:revisionPtr revIDLastSave="0" documentId="13_ncr:1_{F890C364-6ED9-42F6-84A0-B86A5984DFB1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1" i="1" l="1"/>
  <c r="W57" i="1"/>
  <c r="W29" i="1"/>
  <c r="W68" i="1"/>
  <c r="O65" i="1"/>
  <c r="O64" i="1"/>
  <c r="N35" i="1"/>
  <c r="W53" i="1" l="1"/>
  <c r="W66" i="1"/>
  <c r="W46" i="1"/>
  <c r="W40" i="1"/>
  <c r="W34" i="1"/>
  <c r="W25" i="1"/>
  <c r="W19" i="1"/>
  <c r="G91" i="1" l="1"/>
  <c r="K91" i="1" s="1"/>
  <c r="H91" i="1" l="1"/>
  <c r="N91" i="1" s="1"/>
  <c r="E92" i="1" s="1"/>
  <c r="O92" i="1" s="1"/>
  <c r="J91" i="1"/>
  <c r="G86" i="1"/>
  <c r="H86" i="1" s="1"/>
  <c r="N86" i="1" s="1"/>
  <c r="E87" i="1" s="1"/>
  <c r="O87" i="1" s="1"/>
  <c r="I91" i="1" l="1"/>
  <c r="O91" i="1" s="1"/>
  <c r="I86" i="1"/>
  <c r="J86" i="1"/>
  <c r="K86" i="1"/>
  <c r="G83" i="1"/>
  <c r="I83" i="1" s="1"/>
  <c r="O83" i="1" s="1"/>
  <c r="U82" i="1"/>
  <c r="E82" i="1"/>
  <c r="G82" i="1" s="1"/>
  <c r="J82" i="1" s="1"/>
  <c r="O86" i="1" l="1"/>
  <c r="W88" i="1" s="1"/>
  <c r="K82" i="1"/>
  <c r="H82" i="1"/>
  <c r="N82" i="1" s="1"/>
  <c r="I82" i="1" l="1"/>
  <c r="G79" i="1"/>
  <c r="I79" i="1" s="1"/>
  <c r="O79" i="1" s="1"/>
  <c r="U78" i="1"/>
  <c r="G78" i="1"/>
  <c r="J78" i="1" s="1"/>
  <c r="O82" i="1" l="1"/>
  <c r="W85" i="1" s="1"/>
  <c r="K78" i="1"/>
  <c r="H78" i="1"/>
  <c r="N78" i="1" s="1"/>
  <c r="R74" i="1"/>
  <c r="G74" i="1"/>
  <c r="I74" i="1" s="1"/>
  <c r="O74" i="1" s="1"/>
  <c r="U73" i="1"/>
  <c r="G73" i="1"/>
  <c r="M73" i="1" s="1"/>
  <c r="I78" i="1" l="1"/>
  <c r="L73" i="1"/>
  <c r="J73" i="1"/>
  <c r="K73" i="1"/>
  <c r="H73" i="1"/>
  <c r="N73" i="1" s="1"/>
  <c r="G72" i="1"/>
  <c r="I72" i="1" s="1"/>
  <c r="O72" i="1" s="1"/>
  <c r="E71" i="1"/>
  <c r="G71" i="1" s="1"/>
  <c r="O78" i="1" l="1"/>
  <c r="W81" i="1" s="1"/>
  <c r="K71" i="1"/>
  <c r="L71" i="1"/>
  <c r="H71" i="1"/>
  <c r="N71" i="1" s="1"/>
  <c r="M71" i="1"/>
  <c r="I73" i="1"/>
  <c r="O73" i="1" s="1"/>
  <c r="W77" i="1" s="1"/>
  <c r="J71" i="1"/>
  <c r="I71" i="1" l="1"/>
  <c r="O71" i="1" s="1"/>
  <c r="N67" i="1" l="1"/>
  <c r="G10" i="1" l="1"/>
  <c r="J10" i="1" l="1"/>
  <c r="K10" i="1"/>
  <c r="H10" i="1"/>
  <c r="N10" i="1" s="1"/>
  <c r="G8" i="1"/>
  <c r="K8" i="1" s="1"/>
  <c r="S12" i="1"/>
  <c r="U12" i="1" s="1"/>
  <c r="I10" i="1" l="1"/>
  <c r="O10" i="1" s="1"/>
  <c r="Q8" i="1"/>
  <c r="H8" i="1"/>
  <c r="J8" i="1"/>
  <c r="U9" i="1"/>
  <c r="R8" i="1" l="1"/>
  <c r="S8" i="1"/>
  <c r="G12" i="1"/>
  <c r="J12" i="1" s="1"/>
  <c r="G11" i="1"/>
  <c r="I11" i="1" s="1"/>
  <c r="O11" i="1" s="1"/>
  <c r="U8" i="1" l="1"/>
  <c r="K12" i="1"/>
  <c r="H12" i="1"/>
  <c r="N12" i="1" s="1"/>
  <c r="I12" i="1" l="1"/>
  <c r="O12" i="1" s="1"/>
  <c r="S10" i="1" l="1"/>
  <c r="R10" i="1"/>
  <c r="S11" i="1"/>
  <c r="N9" i="1"/>
  <c r="N8" i="1"/>
  <c r="E9" i="1" s="1"/>
  <c r="G9" i="1" s="1"/>
  <c r="I8" i="1" l="1"/>
  <c r="O8" i="1" s="1"/>
  <c r="I9" i="1"/>
  <c r="O9" i="1" s="1"/>
  <c r="W13" i="1" l="1"/>
</calcChain>
</file>

<file path=xl/sharedStrings.xml><?xml version="1.0" encoding="utf-8"?>
<sst xmlns="http://schemas.openxmlformats.org/spreadsheetml/2006/main" count="135" uniqueCount="106">
  <si>
    <t>Amount</t>
  </si>
  <si>
    <t>PAYMENT NOTE No.</t>
  </si>
  <si>
    <t>UTR</t>
  </si>
  <si>
    <t>Advance paid</t>
  </si>
  <si>
    <t>Drilling work</t>
  </si>
  <si>
    <t xml:space="preserve">Gyannamazra Village Drilling work </t>
  </si>
  <si>
    <t>MJ Enterprises</t>
  </si>
  <si>
    <t>11-01-2023 NEFT/AXISP00354051921/RIUP22/1828/MJ ENTERPRISES 234609.00</t>
  </si>
  <si>
    <t>RIUP22/1828</t>
  </si>
  <si>
    <t>GST Release Note</t>
  </si>
  <si>
    <t>21-02-2023 NEFT/AXISP00364667647/RIUP22/2250/MJ ENTERPRISES ₹ 44,925.00</t>
  </si>
  <si>
    <t>RIUP22/2250</t>
  </si>
  <si>
    <t>29-04-2023  NEFT/AXISP00385662367/SPUP23/0320/MJ ENTERPRISES 88619.00</t>
  </si>
  <si>
    <t>12-06-2023 NEFT/AXISP00397819359/RIUP23/614/MJ ENTERPRISES 16970.00</t>
  </si>
  <si>
    <t xml:space="preserve">Nasirpur Village Drilling work </t>
  </si>
  <si>
    <t>GST release note</t>
  </si>
  <si>
    <t>03-01-2023 NEFT/AXISP00351384276/RIUP22/1743/MJ ENTERPRISES 235001.00</t>
  </si>
  <si>
    <t>13-02-2023 NEFT/AXISP00362757394/RIUP22/2146/MJ ENTERPRISES ₹ 88,618.00</t>
  </si>
  <si>
    <t>15-02-2023 NEFT/AXISP00363444171/RIUP22/2182/MJ ENTERPRISES 45238.00</t>
  </si>
  <si>
    <t>12-05-2023 NEFT/AXISP00389894142/RIUP23/196/MJ ENTERPRISES 16971.00</t>
  </si>
  <si>
    <t xml:space="preserve">Bhikki Village Drilling work </t>
  </si>
  <si>
    <t>GST release Note</t>
  </si>
  <si>
    <t>01-02-2023 NEFT/AXISP00359583345/RIUP22/2059/MJ ENTERPRISES ₹ 2,59,242.00</t>
  </si>
  <si>
    <t>04-03-2023 NEFT/AXISP00368658662/RIUP22/2449/MJ ENTERPRISES 49642.00</t>
  </si>
  <si>
    <t>10-05-2023 NEFT/AXISP00388990947/RIUP23/121/MJ ENTERPRISES 62445.00</t>
  </si>
  <si>
    <t>10-05-2023 NEFT/AXISP00388990946/RIUP23/122/MJ ENTERPRISES 11958.00</t>
  </si>
  <si>
    <t>Nirmana Village Drilling Work</t>
  </si>
  <si>
    <t>28-02-2023 NEFT/AXISP00366230043/RIUP22/2342/MJ ENTERPRISES 148500.00</t>
  </si>
  <si>
    <t>31-03-2023 NEFT/AXISP00377327417/RIUP22/2798/MJ ENTERPRISES 134629.00</t>
  </si>
  <si>
    <t>08-05-2023 NEFT/AXISP00388579385/RIUP23/140/MJ ENTERPRISES ₹ 55,662.00</t>
  </si>
  <si>
    <t>28-02-2023 NEFT/AXISP00366230044/RIUP22/2343/MJ ENTERPRISES 148500.00</t>
  </si>
  <si>
    <t>31-03-2023 NEFT/AXISP00377327408/RIUP22/2783/MJ ENTERPRISES 177721.00</t>
  </si>
  <si>
    <t>19-04-2023 19-04-2023 NEFT/AXISP00382928314/SPUP23/0168/MJ ENTERPRISES 62468.00</t>
  </si>
  <si>
    <t xml:space="preserve">Ratanpuri Village Drilling work </t>
  </si>
  <si>
    <t>28-02-2023 IFT/IFT23059052174/RIUP22/2352/GRACE INFRA 99000.00</t>
  </si>
  <si>
    <t>30-03-2023 NEFT/AXISP00376411981/RIUP22/2771/MJ ENTERPRISES 99000.00</t>
  </si>
  <si>
    <t>31-03-2023 NEFT/AXISP00377327407/RIUP22/2782/MJ ENTERPRISES 39495.00</t>
  </si>
  <si>
    <t>19-04-2023 19-04-2023 NEFT/AXISP00382928313/SPUP23/0169/MJ ENTERPRISES 45478.00</t>
  </si>
  <si>
    <t>Fahimpur khurd village - Drilling work</t>
  </si>
  <si>
    <t>28-02-2023 NEFT/AXISP00366230047/RIUP22/2349/MJ ENTERPRISES 99000.00</t>
  </si>
  <si>
    <t>31-03-2023 NEFT/AXISP00377327409/RIUP22/2784/MJ ENTERPRISES 134398.00</t>
  </si>
  <si>
    <t>29-05-2023 NEFT/AXISP00393029897/RIUP23/417/MJ ENTERPRISES 88618.00</t>
  </si>
  <si>
    <t>01-07-2023 NEFT/AXISP00402764255/RIUP23/968/MJ ENTERPRISES 16970.00</t>
  </si>
  <si>
    <t>19-04-2023 NEFT/AXISP00382928312/SPUP23/0170/MJ ENTERPRISES 44693.00</t>
  </si>
  <si>
    <t>Jandheri jatan village - Drilling work</t>
  </si>
  <si>
    <t>28-02-2023 NEFT/AXISP00366230048/RIUP22/2350/MJ ENTERPRISES 99000.00</t>
  </si>
  <si>
    <t>31-03-2023 NEFT/AXISP00377327410/RIUP22/2785/MJ ENTERPRISES 134581.00</t>
  </si>
  <si>
    <t>19-04-2023 19-04-2023 NEFT/AXISP00382928311/SPUP23/0171/MJ ENTERPRISES 44728.00</t>
  </si>
  <si>
    <t>29-05-2023 NEFT/AXISP00393029896/RIUP23/416/MJ ENTERPRISES 88618.00</t>
  </si>
  <si>
    <t>01-07-2023 NEFT/AXISP00402764256/RIUP23/969/MJ ENTERPRISES 16970.00</t>
  </si>
  <si>
    <t xml:space="preserve">Kutbi Village Drilling work </t>
  </si>
  <si>
    <t>29-04-2023  NEFT/AXISP00385662366/SPUP23/0319/MJ ENTERPRISES 298713.00</t>
  </si>
  <si>
    <t>12-06-2023 NEFT/AXISP00397819358/RIUP23/613/MJ ENTERPRISES 57200.00</t>
  </si>
  <si>
    <t>Gujjarheri Village OHT Construction work 150 Kl 12 mtr</t>
  </si>
  <si>
    <t>21-04-2023 NEFT/AXISP00383483044/SPUP23/0224/MJ ENTERPRISES 142319.00</t>
  </si>
  <si>
    <t>12-06-2023 NEFT/AXISP00397819357/RIUP23/612/MJ ENTERPRISES 30497.00</t>
  </si>
  <si>
    <t xml:space="preserve">Behari Village Drilling work </t>
  </si>
  <si>
    <t>19-05-2023 NEFT/AXISP00391373366/RIUP23/317/MJ ENTERPRISES ₹ 2,27,491.00</t>
  </si>
  <si>
    <t>28-06-2023 NEFT/AXISP00401332290/RIUP23/872/MJ ENTERPRISES 88618.00</t>
  </si>
  <si>
    <t xml:space="preserve">30-06-2023 NEFT/AXISP00402149247/RIUP23/954/MJ ENTERPRISES 43562.00
</t>
  </si>
  <si>
    <t xml:space="preserve">Molaheri Village Drilling work </t>
  </si>
  <si>
    <t>19-05-2023 NEFT/AXISP00391315851/RIUP23/320/MJ ENTERPRISES ₹ 2,36,169.00</t>
  </si>
  <si>
    <t>30-06-2023 NEFT/AXISP00402149246/RIUP23/955/MJ ENTERPRISES 45224.00</t>
  </si>
  <si>
    <t>16-06-2023 NEFT/AXISP00399009128/RIUP23/685/MJ ENTERPRISES 301241.00</t>
  </si>
  <si>
    <t xml:space="preserve">Basayach Village Drilling work </t>
  </si>
  <si>
    <t xml:space="preserve">Alipur Khurd Village Drilling work </t>
  </si>
  <si>
    <t>GST RELEASE NOTE</t>
  </si>
  <si>
    <t>25-07-2023 NEFT/AXISP00409091573/RIUP23/1200/MJ ENTERPRISES 64551.00</t>
  </si>
  <si>
    <t>RIUP23/1721</t>
  </si>
  <si>
    <t>28-08-2023 NEFT/AXISP00418849259/RIUP23/1721/MJ ENTERPRISES/BARB0PILAKH 392695.00</t>
  </si>
  <si>
    <t>RIUP23/1347</t>
  </si>
  <si>
    <t>28-08-2023 NEFT/AXISP00418870934/RIUP23/1347/MJ ENTERPRISES/BARB0PILAKH 255148.00</t>
  </si>
  <si>
    <t>RIUP23/1638</t>
  </si>
  <si>
    <t>22-08-2023 NEFT/AXISP00417367261/RIUP23/1638/MJ ENTERPRISES 82334.00</t>
  </si>
  <si>
    <t>27-09-2023 NEFT/AXISP00427962778/RIUP23/2325/MJ ENTERPRISES/BARB0PILAKH 84149.00</t>
  </si>
  <si>
    <t>27-09-2023 NEFT/AXISP00427962776/RIUP23/2323/MJ ENTERPRISES/BARB0PILAKH 48858.00</t>
  </si>
  <si>
    <t>27-09-2023 NEFT/AXISP00427962777/RIUP23/2324/MJ ENTERPRISES/BARB0PILAKH 15766.00</t>
  </si>
  <si>
    <t>Antawara Vullage   Drilling work</t>
  </si>
  <si>
    <t>19-12-2023 NEFT/AXISP00454102596/RIUP23/3289/MJ ENTERPRISES/BARB0PILAKH 239986.00</t>
  </si>
  <si>
    <t>19-12-2023 NEFT/AXISP00454102595/RIUP23/3459/MJ ENTERPRISES/BARB0PILAKH 100549.00</t>
  </si>
  <si>
    <t>10-11-2023 NEFT/AXISP00443464528/RIUP23/3259/MJ ENTERPRISES/BARB0PILAKH 198000.00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</si>
  <si>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</si>
  <si>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</si>
  <si>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</si>
  <si>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</si>
  <si>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</si>
  <si>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</si>
  <si>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</si>
  <si>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</si>
  <si>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</si>
  <si>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</si>
  <si>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</si>
  <si>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</si>
  <si>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</si>
  <si>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</si>
  <si>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</si>
  <si>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</si>
  <si>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Hydro_Testing</t>
  </si>
  <si>
    <t>Hold Amount For Material</t>
  </si>
  <si>
    <t>GST_SD_Amount</t>
  </si>
  <si>
    <t>Final_Amount</t>
  </si>
  <si>
    <t>TDS_Payment_Amount</t>
  </si>
  <si>
    <t>Payment_Amount</t>
  </si>
  <si>
    <t>Total_Amount</t>
  </si>
  <si>
    <t>Nagla Pithora Village OHT Construction work 350 kl 12m Work</t>
  </si>
  <si>
    <t xml:space="preserve"> balwakheri village OHT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</si>
</sst>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15" fontId="3" fillId="2" borderId="3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15" fontId="3" fillId="3" borderId="3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3" borderId="3" xfId="0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43" fontId="3" fillId="3" borderId="3" xfId="1" applyNumberFormat="1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2" borderId="4" xfId="0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43" fontId="8" fillId="4" borderId="2" xfId="1" applyNumberFormat="1" applyFont="1" applyFill="1" applyBorder="1" applyAlignment="1">
      <alignment vertical="center"/>
    </xf>
    <xf numFmtId="43" fontId="8" fillId="4" borderId="3" xfId="1" applyNumberFormat="1" applyFont="1" applyFill="1" applyBorder="1" applyAlignment="1">
      <alignment vertical="center"/>
    </xf>
    <xf numFmtId="43" fontId="7" fillId="4" borderId="3" xfId="0" applyNumberFormat="1" applyFont="1" applyFill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6" fillId="2" borderId="5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14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64" fontId="9" fillId="2" borderId="5" xfId="1" applyFont="1" applyFill="1" applyBorder="1" applyAlignment="1">
      <alignment horizontal="center" vertical="center"/>
    </xf>
    <xf numFmtId="164" fontId="6" fillId="2" borderId="5" xfId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3"/>
  <sheetViews>
    <sheetView tabSelected="1" zoomScale="90" zoomScaleNormal="90" workbookViewId="0">
      <pane ySplit="5" topLeftCell="A87" activePane="bottomLeft" state="frozen"/>
      <selection pane="bottomLeft" activeCell="C94" sqref="C94"/>
    </sheetView>
  </sheetViews>
  <sheetFormatPr defaultColWidth="9" defaultRowHeight="14.4" x14ac:dyDescent="0.3"/>
  <cols>
    <col min="1" max="1" width="9" style="3"/>
    <col min="2" max="2" width="30" style="3" customWidth="1"/>
    <col min="3" max="3" width="13.44140625" style="3" bestFit="1" customWidth="1"/>
    <col min="4" max="4" width="11.5546875" style="3" bestFit="1" customWidth="1"/>
    <col min="5" max="5" width="13.33203125" style="3" bestFit="1" customWidth="1"/>
    <col min="6" max="6" width="13.33203125" style="3" customWidth="1"/>
    <col min="7" max="7" width="15.5546875" style="3" bestFit="1" customWidth="1"/>
    <col min="8" max="8" width="14.6640625" style="15" customWidth="1"/>
    <col min="9" max="9" width="12.88671875" style="15" bestFit="1" customWidth="1"/>
    <col min="10" max="10" width="10.6640625" style="3" bestFit="1" customWidth="1"/>
    <col min="11" max="11" width="10.44140625" style="3" bestFit="1" customWidth="1"/>
    <col min="12" max="12" width="10.44140625" style="3" customWidth="1"/>
    <col min="13" max="13" width="28.5546875" style="3" customWidth="1"/>
    <col min="14" max="15" width="14.88671875" style="3" customWidth="1"/>
    <col min="16" max="16" width="21.6640625" style="3" customWidth="1"/>
    <col min="17" max="17" width="12.6640625" style="3" customWidth="1"/>
    <col min="18" max="20" width="14.5546875" style="3" customWidth="1"/>
    <col min="21" max="21" width="15" style="3" bestFit="1" customWidth="1"/>
    <col min="22" max="22" width="84.6640625" style="3" customWidth="1"/>
    <col min="23" max="23" width="15" style="3" bestFit="1" customWidth="1"/>
    <col min="24" max="16384" width="9" style="3"/>
  </cols>
  <sheetData>
    <row r="1" spans="1:49" x14ac:dyDescent="0.3">
      <c r="A1" s="38" t="s">
        <v>81</v>
      </c>
      <c r="B1" s="39" t="s">
        <v>6</v>
      </c>
      <c r="E1" s="4"/>
      <c r="F1" s="4"/>
      <c r="G1" s="4"/>
      <c r="H1" s="5"/>
      <c r="I1" s="5"/>
    </row>
    <row r="2" spans="1:49" ht="19.8" x14ac:dyDescent="0.3">
      <c r="A2" s="38" t="s">
        <v>82</v>
      </c>
      <c r="B2" t="s">
        <v>83</v>
      </c>
      <c r="C2" s="6"/>
      <c r="D2" s="6"/>
      <c r="H2" s="16" t="s">
        <v>4</v>
      </c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49" ht="20.399999999999999" thickBot="1" x14ac:dyDescent="0.35">
      <c r="A3" s="38" t="s">
        <v>84</v>
      </c>
      <c r="B3" t="s">
        <v>85</v>
      </c>
      <c r="C3" s="6"/>
      <c r="D3" s="6"/>
      <c r="H3" s="16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49" ht="15" thickBot="1" x14ac:dyDescent="0.35">
      <c r="A4" s="38" t="s">
        <v>86</v>
      </c>
      <c r="B4" t="s">
        <v>85</v>
      </c>
      <c r="C4" s="9"/>
      <c r="D4" s="9"/>
      <c r="E4" s="9"/>
      <c r="F4" s="8"/>
      <c r="G4" s="8"/>
      <c r="H4" s="10"/>
      <c r="I4" s="10"/>
      <c r="J4" s="8"/>
      <c r="K4" s="8"/>
      <c r="L4" s="8"/>
      <c r="M4" s="8"/>
      <c r="P4" s="8"/>
      <c r="Q4" s="11"/>
      <c r="R4" s="11"/>
      <c r="S4" s="11"/>
      <c r="T4" s="11"/>
      <c r="U4" s="11"/>
      <c r="V4" s="11"/>
      <c r="W4" s="11"/>
    </row>
    <row r="5" spans="1:49" ht="43.95" customHeight="1" x14ac:dyDescent="0.3">
      <c r="A5" s="40" t="s">
        <v>87</v>
      </c>
      <c r="B5" s="41" t="s">
        <v>88</v>
      </c>
      <c r="C5" s="42" t="s">
        <v>89</v>
      </c>
      <c r="D5" s="43" t="s">
        <v>90</v>
      </c>
      <c r="E5" s="41" t="s">
        <v>91</v>
      </c>
      <c r="F5" s="41" t="s">
        <v>92</v>
      </c>
      <c r="G5" s="43" t="s">
        <v>93</v>
      </c>
      <c r="H5" s="44" t="s">
        <v>94</v>
      </c>
      <c r="I5" s="45" t="s">
        <v>0</v>
      </c>
      <c r="J5" s="41" t="s">
        <v>95</v>
      </c>
      <c r="K5" s="41" t="s">
        <v>96</v>
      </c>
      <c r="L5" s="41" t="s">
        <v>97</v>
      </c>
      <c r="M5" s="46" t="s">
        <v>98</v>
      </c>
      <c r="N5" s="41" t="s">
        <v>99</v>
      </c>
      <c r="O5" s="41" t="s">
        <v>100</v>
      </c>
      <c r="P5" s="19" t="s">
        <v>1</v>
      </c>
      <c r="Q5" s="41" t="s">
        <v>102</v>
      </c>
      <c r="R5" s="41" t="s">
        <v>101</v>
      </c>
      <c r="S5" s="41" t="s">
        <v>96</v>
      </c>
      <c r="T5" s="19" t="s">
        <v>3</v>
      </c>
      <c r="U5" s="41" t="s">
        <v>103</v>
      </c>
      <c r="V5" s="19" t="s">
        <v>2</v>
      </c>
      <c r="W5" s="19"/>
    </row>
    <row r="6" spans="1:49" ht="15" thickBot="1" x14ac:dyDescent="0.35">
      <c r="A6" s="33"/>
      <c r="B6" s="14"/>
      <c r="C6" s="14"/>
      <c r="D6" s="14"/>
      <c r="E6" s="14"/>
      <c r="F6" s="14"/>
      <c r="G6" s="14"/>
      <c r="H6" s="34">
        <v>0.18</v>
      </c>
      <c r="I6" s="14"/>
      <c r="J6" s="34">
        <v>0.01</v>
      </c>
      <c r="K6" s="34">
        <v>0.05</v>
      </c>
      <c r="L6" s="34">
        <v>0.1</v>
      </c>
      <c r="M6" s="34"/>
      <c r="N6" s="14"/>
      <c r="O6" s="14"/>
      <c r="P6" s="14"/>
      <c r="Q6" s="14"/>
      <c r="R6" s="34">
        <v>0.01</v>
      </c>
      <c r="S6" s="34">
        <v>0.05</v>
      </c>
      <c r="T6" s="14"/>
      <c r="U6" s="14"/>
      <c r="V6" s="14"/>
      <c r="W6" s="14"/>
    </row>
    <row r="7" spans="1:49" s="17" customFormat="1" ht="22.95" customHeight="1" x14ac:dyDescent="0.3">
      <c r="A7" s="25"/>
      <c r="B7" s="26"/>
      <c r="C7" s="18"/>
      <c r="D7" s="27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5"/>
      <c r="W7" s="28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 ht="22.95" customHeight="1" x14ac:dyDescent="0.3">
      <c r="A8" s="29">
        <v>53669</v>
      </c>
      <c r="B8" s="30" t="s">
        <v>5</v>
      </c>
      <c r="C8" s="31">
        <v>44914</v>
      </c>
      <c r="D8" s="2">
        <v>2</v>
      </c>
      <c r="E8" s="13">
        <v>277137.5</v>
      </c>
      <c r="F8" s="13">
        <v>27553.439999999999</v>
      </c>
      <c r="G8" s="13">
        <f>ROUND(E8-F8,)</f>
        <v>249584</v>
      </c>
      <c r="H8" s="13">
        <f>ROUND(G8*18%,)</f>
        <v>44925</v>
      </c>
      <c r="I8" s="13">
        <f>G8+H8</f>
        <v>294509</v>
      </c>
      <c r="J8" s="13">
        <f>ROUND(G8*1%,)</f>
        <v>2496</v>
      </c>
      <c r="K8" s="13">
        <f>ROUND(G8*5%,)</f>
        <v>12479</v>
      </c>
      <c r="L8" s="13"/>
      <c r="M8" s="13">
        <v>0</v>
      </c>
      <c r="N8" s="35">
        <f>H8</f>
        <v>44925</v>
      </c>
      <c r="O8" s="13">
        <f t="shared" ref="O8:O12" si="0">I8-SUM(J8:N8)</f>
        <v>234609</v>
      </c>
      <c r="P8" s="13" t="s">
        <v>8</v>
      </c>
      <c r="Q8" s="13">
        <f>G8</f>
        <v>249584</v>
      </c>
      <c r="R8" s="13">
        <f>ROUND(Q8*$R$6,)</f>
        <v>2496</v>
      </c>
      <c r="S8" s="13">
        <f>ROUND(Q8*S6,)</f>
        <v>12479</v>
      </c>
      <c r="T8" s="13">
        <v>0</v>
      </c>
      <c r="U8" s="13">
        <f>ROUND(Q8-SUM(R8:T8),)</f>
        <v>234609</v>
      </c>
      <c r="V8" s="32" t="s">
        <v>7</v>
      </c>
      <c r="W8" s="13"/>
    </row>
    <row r="9" spans="1:49" ht="22.95" customHeight="1" x14ac:dyDescent="0.3">
      <c r="A9" s="29">
        <v>53669</v>
      </c>
      <c r="B9" s="22" t="s">
        <v>9</v>
      </c>
      <c r="C9" s="1">
        <v>44950</v>
      </c>
      <c r="D9" s="23">
        <v>2</v>
      </c>
      <c r="E9" s="12">
        <f>N8</f>
        <v>44925</v>
      </c>
      <c r="F9" s="12">
        <v>0</v>
      </c>
      <c r="G9" s="12">
        <f t="shared" ref="G9:G12" si="1">E9-F9</f>
        <v>44925</v>
      </c>
      <c r="H9" s="12">
        <v>0</v>
      </c>
      <c r="I9" s="12">
        <f t="shared" ref="I9:I12" si="2">G9+H9</f>
        <v>44925</v>
      </c>
      <c r="J9" s="12">
        <v>0</v>
      </c>
      <c r="K9" s="12">
        <v>0</v>
      </c>
      <c r="L9" s="12"/>
      <c r="M9" s="12">
        <v>0</v>
      </c>
      <c r="N9" s="12">
        <f>H9</f>
        <v>0</v>
      </c>
      <c r="O9" s="36">
        <f t="shared" si="0"/>
        <v>44925</v>
      </c>
      <c r="P9" s="12" t="s">
        <v>11</v>
      </c>
      <c r="Q9" s="12">
        <v>44925</v>
      </c>
      <c r="R9" s="12">
        <v>0</v>
      </c>
      <c r="S9" s="12">
        <v>0</v>
      </c>
      <c r="T9" s="12">
        <v>0</v>
      </c>
      <c r="U9" s="12">
        <f>Q9-SUM(R9:T9)</f>
        <v>44925</v>
      </c>
      <c r="V9" s="24" t="s">
        <v>10</v>
      </c>
      <c r="W9" s="12"/>
    </row>
    <row r="10" spans="1:49" ht="22.95" customHeight="1" x14ac:dyDescent="0.3">
      <c r="A10" s="29">
        <v>53669</v>
      </c>
      <c r="B10" s="22" t="s">
        <v>5</v>
      </c>
      <c r="C10" s="1">
        <v>45035</v>
      </c>
      <c r="D10" s="23">
        <v>13</v>
      </c>
      <c r="E10" s="12">
        <v>94275</v>
      </c>
      <c r="F10" s="12">
        <v>0</v>
      </c>
      <c r="G10" s="12">
        <f>ROUND(E10-F10,)</f>
        <v>94275</v>
      </c>
      <c r="H10" s="12">
        <f>ROUND(G10*18%,)</f>
        <v>16970</v>
      </c>
      <c r="I10" s="12">
        <f>G10+H10</f>
        <v>111245</v>
      </c>
      <c r="J10" s="12">
        <f>ROUND(G10*1%,)</f>
        <v>943</v>
      </c>
      <c r="K10" s="12">
        <f>ROUND(G10*5%,)</f>
        <v>4714</v>
      </c>
      <c r="L10" s="12"/>
      <c r="M10" s="12">
        <v>0</v>
      </c>
      <c r="N10" s="36">
        <f>H10</f>
        <v>16970</v>
      </c>
      <c r="O10" s="12">
        <f t="shared" ref="O10" si="3">I10-SUM(J10:N10)</f>
        <v>88618</v>
      </c>
      <c r="P10" s="12"/>
      <c r="Q10" s="12"/>
      <c r="R10" s="12">
        <f>Q10*$R$6</f>
        <v>0</v>
      </c>
      <c r="S10" s="12">
        <f>Q10*S6</f>
        <v>0</v>
      </c>
      <c r="T10" s="12">
        <v>0</v>
      </c>
      <c r="U10" s="12">
        <v>88619</v>
      </c>
      <c r="V10" s="24" t="s">
        <v>12</v>
      </c>
      <c r="W10" s="12"/>
    </row>
    <row r="11" spans="1:49" ht="22.95" customHeight="1" x14ac:dyDescent="0.3">
      <c r="A11" s="29">
        <v>53669</v>
      </c>
      <c r="B11" s="22" t="s">
        <v>9</v>
      </c>
      <c r="C11" s="1">
        <v>45087</v>
      </c>
      <c r="D11" s="23">
        <v>13</v>
      </c>
      <c r="E11" s="12">
        <v>16970</v>
      </c>
      <c r="F11" s="12">
        <v>0</v>
      </c>
      <c r="G11" s="12">
        <f t="shared" si="1"/>
        <v>16970</v>
      </c>
      <c r="H11" s="12"/>
      <c r="I11" s="12">
        <f t="shared" si="2"/>
        <v>16970</v>
      </c>
      <c r="J11" s="12"/>
      <c r="K11" s="12"/>
      <c r="L11" s="12"/>
      <c r="M11" s="12"/>
      <c r="N11" s="12"/>
      <c r="O11" s="36">
        <f t="shared" si="0"/>
        <v>16970</v>
      </c>
      <c r="P11" s="12"/>
      <c r="Q11" s="12"/>
      <c r="R11" s="12">
        <v>0</v>
      </c>
      <c r="S11" s="12">
        <f>Q11*S8</f>
        <v>0</v>
      </c>
      <c r="T11" s="12">
        <v>0</v>
      </c>
      <c r="U11" s="12">
        <v>16970</v>
      </c>
      <c r="V11" s="24" t="s">
        <v>13</v>
      </c>
      <c r="W11" s="12"/>
    </row>
    <row r="12" spans="1:49" ht="22.95" customHeight="1" x14ac:dyDescent="0.3">
      <c r="A12" s="20"/>
      <c r="B12" s="22"/>
      <c r="C12" s="1"/>
      <c r="D12" s="23"/>
      <c r="E12" s="12"/>
      <c r="F12" s="12">
        <v>0</v>
      </c>
      <c r="G12" s="12">
        <f t="shared" si="1"/>
        <v>0</v>
      </c>
      <c r="H12" s="12">
        <f>G12*18%</f>
        <v>0</v>
      </c>
      <c r="I12" s="12">
        <f t="shared" si="2"/>
        <v>0</v>
      </c>
      <c r="J12" s="12">
        <f>G12*$J$6</f>
        <v>0</v>
      </c>
      <c r="K12" s="12">
        <f>G12*5%</f>
        <v>0</v>
      </c>
      <c r="L12" s="12"/>
      <c r="M12" s="12"/>
      <c r="N12" s="12">
        <f>H12</f>
        <v>0</v>
      </c>
      <c r="O12" s="12">
        <f t="shared" si="0"/>
        <v>0</v>
      </c>
      <c r="P12" s="12"/>
      <c r="Q12" s="12"/>
      <c r="R12" s="12">
        <v>0</v>
      </c>
      <c r="S12" s="12">
        <f>Q12*S9</f>
        <v>0</v>
      </c>
      <c r="T12" s="12">
        <v>0</v>
      </c>
      <c r="U12" s="12">
        <f>Q12-SUM(R12:T12)</f>
        <v>0</v>
      </c>
      <c r="V12" s="24"/>
      <c r="W12" s="12"/>
    </row>
    <row r="13" spans="1:49" s="17" customFormat="1" ht="22.95" customHeight="1" x14ac:dyDescent="0.3">
      <c r="A13" s="25"/>
      <c r="B13" s="26"/>
      <c r="C13" s="18"/>
      <c r="D13" s="27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5"/>
      <c r="W13" s="28">
        <f>SUM(O8:O11)-SUM(U8:U11)</f>
        <v>-1</v>
      </c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 ht="22.95" customHeight="1" x14ac:dyDescent="0.3">
      <c r="A14" s="20">
        <v>53870</v>
      </c>
      <c r="B14" s="22" t="s">
        <v>14</v>
      </c>
      <c r="C14" s="1">
        <v>44914</v>
      </c>
      <c r="D14" s="23">
        <v>1</v>
      </c>
      <c r="E14" s="12">
        <v>278972</v>
      </c>
      <c r="F14" s="12">
        <v>27650</v>
      </c>
      <c r="G14" s="12">
        <v>251322</v>
      </c>
      <c r="H14" s="12">
        <v>45238</v>
      </c>
      <c r="I14" s="12">
        <v>296560</v>
      </c>
      <c r="J14" s="12">
        <v>2513.2200000000003</v>
      </c>
      <c r="K14" s="12">
        <v>12566.1</v>
      </c>
      <c r="L14" s="12"/>
      <c r="M14" s="12">
        <v>1242</v>
      </c>
      <c r="N14" s="36">
        <v>45238</v>
      </c>
      <c r="O14" s="12">
        <v>235001</v>
      </c>
      <c r="P14" s="12"/>
      <c r="Q14" s="12"/>
      <c r="R14" s="12"/>
      <c r="S14" s="12"/>
      <c r="T14" s="12"/>
      <c r="U14" s="12">
        <v>235001</v>
      </c>
      <c r="V14" s="24" t="s">
        <v>16</v>
      </c>
      <c r="W14" s="12"/>
    </row>
    <row r="15" spans="1:49" ht="22.95" customHeight="1" x14ac:dyDescent="0.3">
      <c r="A15" s="20">
        <v>53870</v>
      </c>
      <c r="B15" s="22" t="s">
        <v>14</v>
      </c>
      <c r="C15" s="1">
        <v>44961</v>
      </c>
      <c r="D15" s="23">
        <v>5</v>
      </c>
      <c r="E15" s="12">
        <v>94275</v>
      </c>
      <c r="F15" s="12">
        <v>0</v>
      </c>
      <c r="G15" s="12">
        <v>94275</v>
      </c>
      <c r="H15" s="12">
        <v>16970</v>
      </c>
      <c r="I15" s="12">
        <v>111245</v>
      </c>
      <c r="J15" s="12">
        <v>942.75</v>
      </c>
      <c r="K15" s="12">
        <v>4713.75</v>
      </c>
      <c r="L15" s="12"/>
      <c r="M15" s="12">
        <v>0</v>
      </c>
      <c r="N15" s="36">
        <v>16970</v>
      </c>
      <c r="O15" s="12">
        <v>88619</v>
      </c>
      <c r="P15" s="12"/>
      <c r="Q15" s="12"/>
      <c r="R15" s="12"/>
      <c r="S15" s="12"/>
      <c r="T15" s="12"/>
      <c r="U15" s="12">
        <v>88618</v>
      </c>
      <c r="V15" s="24" t="s">
        <v>17</v>
      </c>
      <c r="W15" s="12"/>
    </row>
    <row r="16" spans="1:49" ht="22.95" customHeight="1" x14ac:dyDescent="0.3">
      <c r="A16" s="20">
        <v>53870</v>
      </c>
      <c r="B16" s="22" t="s">
        <v>15</v>
      </c>
      <c r="C16" s="1">
        <v>44961</v>
      </c>
      <c r="D16" s="23">
        <v>1</v>
      </c>
      <c r="E16" s="12">
        <v>45238</v>
      </c>
      <c r="F16" s="12">
        <v>0</v>
      </c>
      <c r="G16" s="12">
        <v>45238</v>
      </c>
      <c r="H16" s="12">
        <v>0</v>
      </c>
      <c r="I16" s="12">
        <v>0</v>
      </c>
      <c r="J16" s="12">
        <v>0</v>
      </c>
      <c r="K16" s="12">
        <v>0</v>
      </c>
      <c r="L16" s="12"/>
      <c r="M16" s="12">
        <v>0</v>
      </c>
      <c r="N16" s="12">
        <v>0</v>
      </c>
      <c r="O16" s="36">
        <v>45238</v>
      </c>
      <c r="P16" s="12"/>
      <c r="Q16" s="12"/>
      <c r="R16" s="12"/>
      <c r="S16" s="12"/>
      <c r="T16" s="12"/>
      <c r="U16" s="12">
        <v>45238</v>
      </c>
      <c r="V16" s="24" t="s">
        <v>18</v>
      </c>
      <c r="W16" s="12"/>
    </row>
    <row r="17" spans="1:49" ht="22.95" customHeight="1" x14ac:dyDescent="0.3">
      <c r="A17" s="20">
        <v>53870</v>
      </c>
      <c r="B17" s="22" t="s">
        <v>15</v>
      </c>
      <c r="C17" s="1">
        <v>45056</v>
      </c>
      <c r="D17" s="23">
        <v>5</v>
      </c>
      <c r="E17" s="12">
        <v>16970</v>
      </c>
      <c r="F17" s="12">
        <v>0</v>
      </c>
      <c r="G17" s="12">
        <v>16970</v>
      </c>
      <c r="H17" s="12"/>
      <c r="I17" s="12">
        <v>16970</v>
      </c>
      <c r="J17" s="12"/>
      <c r="K17" s="12"/>
      <c r="L17" s="12"/>
      <c r="M17" s="12"/>
      <c r="N17" s="12"/>
      <c r="O17" s="36">
        <v>16970</v>
      </c>
      <c r="P17" s="12"/>
      <c r="Q17" s="12"/>
      <c r="R17" s="12"/>
      <c r="S17" s="12"/>
      <c r="T17" s="12"/>
      <c r="U17" s="12">
        <v>16971</v>
      </c>
      <c r="V17" s="24" t="s">
        <v>19</v>
      </c>
      <c r="W17" s="12"/>
    </row>
    <row r="18" spans="1:49" ht="22.95" customHeight="1" x14ac:dyDescent="0.3">
      <c r="A18" s="20"/>
      <c r="B18" s="22"/>
      <c r="C18" s="1"/>
      <c r="D18" s="23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24"/>
      <c r="W18" s="12"/>
    </row>
    <row r="19" spans="1:49" s="17" customFormat="1" ht="22.95" customHeight="1" x14ac:dyDescent="0.3">
      <c r="A19" s="25"/>
      <c r="B19" s="26"/>
      <c r="C19" s="18"/>
      <c r="D19" s="27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5"/>
      <c r="W19" s="28">
        <f>SUM(O14:O17)-SUM(U14:U17)</f>
        <v>0</v>
      </c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 ht="22.95" customHeight="1" x14ac:dyDescent="0.3">
      <c r="A20" s="20">
        <v>54503</v>
      </c>
      <c r="B20" s="22" t="s">
        <v>20</v>
      </c>
      <c r="C20" s="1">
        <v>44939</v>
      </c>
      <c r="D20" s="23">
        <v>3</v>
      </c>
      <c r="E20" s="12">
        <v>275789</v>
      </c>
      <c r="F20" s="12">
        <v>0</v>
      </c>
      <c r="G20" s="12">
        <v>275789</v>
      </c>
      <c r="H20" s="12">
        <v>49642</v>
      </c>
      <c r="I20" s="12">
        <v>325431</v>
      </c>
      <c r="J20" s="12">
        <v>2758</v>
      </c>
      <c r="K20" s="12">
        <v>13789</v>
      </c>
      <c r="L20" s="12"/>
      <c r="M20" s="36">
        <v>49642</v>
      </c>
      <c r="N20" s="12">
        <v>0</v>
      </c>
      <c r="O20" s="12">
        <v>259242</v>
      </c>
      <c r="P20" s="12"/>
      <c r="Q20" s="12"/>
      <c r="R20" s="12"/>
      <c r="S20" s="12"/>
      <c r="T20" s="12"/>
      <c r="U20" s="12">
        <v>259242</v>
      </c>
      <c r="V20" s="24" t="s">
        <v>22</v>
      </c>
      <c r="W20" s="12"/>
    </row>
    <row r="21" spans="1:49" ht="22.95" customHeight="1" x14ac:dyDescent="0.3">
      <c r="A21" s="20">
        <v>54503</v>
      </c>
      <c r="B21" s="22" t="s">
        <v>20</v>
      </c>
      <c r="C21" s="1">
        <v>44961</v>
      </c>
      <c r="D21" s="23">
        <v>6</v>
      </c>
      <c r="E21" s="12">
        <v>94275</v>
      </c>
      <c r="F21" s="12">
        <v>27843.66</v>
      </c>
      <c r="G21" s="12">
        <v>66431</v>
      </c>
      <c r="H21" s="12">
        <v>11958</v>
      </c>
      <c r="I21" s="12">
        <v>78389</v>
      </c>
      <c r="J21" s="12">
        <v>664</v>
      </c>
      <c r="K21" s="12">
        <v>3322</v>
      </c>
      <c r="L21" s="12"/>
      <c r="M21" s="36">
        <v>11958</v>
      </c>
      <c r="N21" s="12">
        <v>0</v>
      </c>
      <c r="O21" s="12">
        <v>62445</v>
      </c>
      <c r="P21" s="12"/>
      <c r="Q21" s="12"/>
      <c r="R21" s="12"/>
      <c r="S21" s="12"/>
      <c r="T21" s="12"/>
      <c r="U21" s="12">
        <v>49642</v>
      </c>
      <c r="V21" s="24" t="s">
        <v>23</v>
      </c>
      <c r="W21" s="12"/>
    </row>
    <row r="22" spans="1:49" ht="22.95" customHeight="1" x14ac:dyDescent="0.3">
      <c r="A22" s="20">
        <v>54503</v>
      </c>
      <c r="B22" s="22" t="s">
        <v>21</v>
      </c>
      <c r="C22" s="1">
        <v>44986</v>
      </c>
      <c r="D22" s="23">
        <v>3</v>
      </c>
      <c r="E22" s="12">
        <v>49642</v>
      </c>
      <c r="F22" s="12"/>
      <c r="G22" s="12">
        <v>49642</v>
      </c>
      <c r="H22" s="12">
        <v>0</v>
      </c>
      <c r="I22" s="12">
        <v>49642</v>
      </c>
      <c r="J22" s="12">
        <v>0</v>
      </c>
      <c r="K22" s="12"/>
      <c r="L22" s="12"/>
      <c r="M22" s="12"/>
      <c r="N22" s="12"/>
      <c r="O22" s="36">
        <v>49642</v>
      </c>
      <c r="P22" s="12"/>
      <c r="Q22" s="12"/>
      <c r="R22" s="12"/>
      <c r="S22" s="12"/>
      <c r="T22" s="12"/>
      <c r="U22" s="12">
        <v>62445</v>
      </c>
      <c r="V22" s="24" t="s">
        <v>24</v>
      </c>
      <c r="W22" s="12"/>
    </row>
    <row r="23" spans="1:49" ht="22.95" customHeight="1" x14ac:dyDescent="0.3">
      <c r="A23" s="20">
        <v>54503</v>
      </c>
      <c r="B23" s="22" t="s">
        <v>21</v>
      </c>
      <c r="C23" s="1">
        <v>45052</v>
      </c>
      <c r="D23" s="23">
        <v>6</v>
      </c>
      <c r="E23" s="12">
        <v>11958</v>
      </c>
      <c r="F23" s="12"/>
      <c r="G23" s="12">
        <v>11958</v>
      </c>
      <c r="H23" s="12">
        <v>0</v>
      </c>
      <c r="I23" s="12">
        <v>11958</v>
      </c>
      <c r="J23" s="12">
        <v>0</v>
      </c>
      <c r="K23" s="12">
        <v>0</v>
      </c>
      <c r="L23" s="12"/>
      <c r="M23" s="12">
        <v>0</v>
      </c>
      <c r="N23" s="12"/>
      <c r="O23" s="36">
        <v>11958</v>
      </c>
      <c r="P23" s="12"/>
      <c r="Q23" s="12"/>
      <c r="R23" s="12"/>
      <c r="S23" s="12"/>
      <c r="T23" s="12"/>
      <c r="U23" s="12">
        <v>11958</v>
      </c>
      <c r="V23" s="24" t="s">
        <v>25</v>
      </c>
      <c r="W23" s="12"/>
    </row>
    <row r="24" spans="1:49" ht="22.95" customHeight="1" x14ac:dyDescent="0.3">
      <c r="A24" s="20"/>
      <c r="B24" s="22"/>
      <c r="C24" s="1"/>
      <c r="D24" s="23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24"/>
      <c r="W24" s="12"/>
    </row>
    <row r="25" spans="1:49" s="17" customFormat="1" ht="22.95" customHeight="1" x14ac:dyDescent="0.3">
      <c r="A25" s="25"/>
      <c r="B25" s="26"/>
      <c r="C25" s="18"/>
      <c r="D25" s="27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5"/>
      <c r="W25" s="28">
        <f>SUM(O20:O23)-SUM(U20:U23)</f>
        <v>0</v>
      </c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 ht="22.95" customHeight="1" x14ac:dyDescent="0.3">
      <c r="A26" s="20">
        <v>54781</v>
      </c>
      <c r="B26" s="22" t="s">
        <v>26</v>
      </c>
      <c r="C26" s="1">
        <v>45090</v>
      </c>
      <c r="D26" s="23">
        <v>7</v>
      </c>
      <c r="E26" s="12">
        <v>374597</v>
      </c>
      <c r="F26" s="12">
        <v>27553.439999999999</v>
      </c>
      <c r="G26" s="12">
        <v>347044</v>
      </c>
      <c r="H26" s="12">
        <v>62468</v>
      </c>
      <c r="I26" s="12">
        <v>409512</v>
      </c>
      <c r="J26" s="12">
        <v>3470</v>
      </c>
      <c r="K26" s="12">
        <v>17352.2</v>
      </c>
      <c r="L26" s="12"/>
      <c r="M26" s="12"/>
      <c r="N26" s="36">
        <v>62468</v>
      </c>
      <c r="O26" s="12">
        <v>326222</v>
      </c>
      <c r="P26" s="12"/>
      <c r="Q26" s="12"/>
      <c r="R26" s="12"/>
      <c r="S26" s="12"/>
      <c r="T26" s="12"/>
      <c r="U26" s="12">
        <v>148500</v>
      </c>
      <c r="V26" s="24" t="s">
        <v>30</v>
      </c>
      <c r="W26" s="12"/>
    </row>
    <row r="27" spans="1:49" ht="22.95" customHeight="1" x14ac:dyDescent="0.3">
      <c r="A27" s="20">
        <v>54781</v>
      </c>
      <c r="B27" s="22" t="s">
        <v>9</v>
      </c>
      <c r="C27" s="1">
        <v>44961</v>
      </c>
      <c r="D27" s="23">
        <v>7</v>
      </c>
      <c r="E27" s="12">
        <v>62468</v>
      </c>
      <c r="F27" s="12"/>
      <c r="G27" s="12"/>
      <c r="H27" s="12"/>
      <c r="I27" s="12"/>
      <c r="J27" s="12"/>
      <c r="K27" s="12"/>
      <c r="L27" s="12"/>
      <c r="M27" s="12"/>
      <c r="N27" s="12"/>
      <c r="O27" s="36">
        <v>62468</v>
      </c>
      <c r="P27" s="12"/>
      <c r="Q27" s="12"/>
      <c r="R27" s="12"/>
      <c r="S27" s="12"/>
      <c r="T27" s="12"/>
      <c r="U27" s="12">
        <v>177721</v>
      </c>
      <c r="V27" s="24" t="s">
        <v>31</v>
      </c>
      <c r="W27" s="12"/>
    </row>
    <row r="28" spans="1:49" ht="22.95" customHeight="1" x14ac:dyDescent="0.3">
      <c r="A28" s="20">
        <v>54781</v>
      </c>
      <c r="B28" s="22"/>
      <c r="C28" s="1"/>
      <c r="D28" s="23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>
        <v>62468</v>
      </c>
      <c r="V28" s="24" t="s">
        <v>32</v>
      </c>
      <c r="W28" s="12"/>
    </row>
    <row r="29" spans="1:49" s="17" customFormat="1" ht="22.95" customHeight="1" x14ac:dyDescent="0.3">
      <c r="A29" s="25"/>
      <c r="B29" s="26"/>
      <c r="C29" s="18"/>
      <c r="D29" s="27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5"/>
      <c r="W29" s="28">
        <f>SUM(O26:O28)-SUM(U26:U28)</f>
        <v>1</v>
      </c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 ht="22.95" customHeight="1" x14ac:dyDescent="0.3">
      <c r="A30" s="20">
        <v>54782</v>
      </c>
      <c r="B30" s="22" t="s">
        <v>26</v>
      </c>
      <c r="C30" s="1">
        <v>45090</v>
      </c>
      <c r="D30" s="23">
        <v>8</v>
      </c>
      <c r="E30" s="12">
        <v>336782</v>
      </c>
      <c r="F30" s="12">
        <v>27547</v>
      </c>
      <c r="G30" s="12">
        <v>309235</v>
      </c>
      <c r="H30" s="12">
        <v>55662</v>
      </c>
      <c r="I30" s="12">
        <v>364897</v>
      </c>
      <c r="J30" s="12">
        <v>3092</v>
      </c>
      <c r="K30" s="12">
        <v>15461.75</v>
      </c>
      <c r="L30" s="12"/>
      <c r="M30" s="12">
        <v>7552</v>
      </c>
      <c r="N30" s="36">
        <v>55662</v>
      </c>
      <c r="O30" s="12">
        <v>283129</v>
      </c>
      <c r="P30" s="12"/>
      <c r="Q30" s="12"/>
      <c r="R30" s="12"/>
      <c r="S30" s="12"/>
      <c r="T30" s="12"/>
      <c r="U30" s="12">
        <v>148500</v>
      </c>
      <c r="V30" s="24" t="s">
        <v>27</v>
      </c>
      <c r="W30" s="12"/>
    </row>
    <row r="31" spans="1:49" ht="22.95" customHeight="1" x14ac:dyDescent="0.3">
      <c r="A31" s="20">
        <v>54782</v>
      </c>
      <c r="B31" s="22" t="s">
        <v>9</v>
      </c>
      <c r="C31" s="1">
        <v>45007</v>
      </c>
      <c r="D31" s="23">
        <v>8</v>
      </c>
      <c r="E31" s="12">
        <v>55662</v>
      </c>
      <c r="F31" s="12"/>
      <c r="G31" s="12"/>
      <c r="H31" s="12"/>
      <c r="I31" s="12"/>
      <c r="J31" s="12"/>
      <c r="K31" s="12"/>
      <c r="L31" s="12"/>
      <c r="M31" s="12"/>
      <c r="N31" s="12"/>
      <c r="O31" s="36">
        <v>55662</v>
      </c>
      <c r="P31" s="12"/>
      <c r="Q31" s="12"/>
      <c r="R31" s="12"/>
      <c r="S31" s="12"/>
      <c r="T31" s="12"/>
      <c r="U31" s="12">
        <v>134629</v>
      </c>
      <c r="V31" s="24" t="s">
        <v>28</v>
      </c>
      <c r="W31" s="12"/>
    </row>
    <row r="32" spans="1:49" ht="22.95" customHeight="1" x14ac:dyDescent="0.3">
      <c r="A32" s="20">
        <v>54782</v>
      </c>
      <c r="B32" s="22"/>
      <c r="C32" s="1"/>
      <c r="D32" s="23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>
        <v>55662</v>
      </c>
      <c r="V32" s="24" t="s">
        <v>29</v>
      </c>
      <c r="W32" s="12"/>
    </row>
    <row r="33" spans="1:49" ht="22.95" customHeight="1" x14ac:dyDescent="0.3">
      <c r="A33" s="20"/>
      <c r="B33" s="22"/>
      <c r="C33" s="1"/>
      <c r="D33" s="23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24"/>
      <c r="W33" s="12"/>
    </row>
    <row r="34" spans="1:49" s="17" customFormat="1" ht="22.95" customHeight="1" x14ac:dyDescent="0.3">
      <c r="A34" s="25"/>
      <c r="B34" s="26"/>
      <c r="C34" s="18"/>
      <c r="D34" s="27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5"/>
      <c r="W34" s="28">
        <f>SUM(O30:O33)-SUM(U30:U33)</f>
        <v>0</v>
      </c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 ht="22.95" customHeight="1" x14ac:dyDescent="0.3">
      <c r="A35" s="20">
        <v>54941</v>
      </c>
      <c r="B35" s="22" t="s">
        <v>33</v>
      </c>
      <c r="C35" s="1">
        <v>44965</v>
      </c>
      <c r="D35" s="23">
        <v>3</v>
      </c>
      <c r="E35" s="12">
        <v>280595</v>
      </c>
      <c r="F35" s="12">
        <v>27940</v>
      </c>
      <c r="G35" s="12">
        <v>252655</v>
      </c>
      <c r="H35" s="12">
        <v>45478</v>
      </c>
      <c r="I35" s="12">
        <v>298133</v>
      </c>
      <c r="J35" s="12">
        <v>2527</v>
      </c>
      <c r="K35" s="12">
        <v>12633</v>
      </c>
      <c r="L35" s="12"/>
      <c r="M35" s="12">
        <v>45478</v>
      </c>
      <c r="N35" s="36">
        <f>H35</f>
        <v>45478</v>
      </c>
      <c r="O35" s="12">
        <v>237495</v>
      </c>
      <c r="P35" s="12"/>
      <c r="Q35" s="12"/>
      <c r="R35" s="12"/>
      <c r="S35" s="12"/>
      <c r="T35" s="12"/>
      <c r="U35" s="12">
        <v>99000</v>
      </c>
      <c r="V35" s="24" t="s">
        <v>34</v>
      </c>
      <c r="W35" s="12"/>
    </row>
    <row r="36" spans="1:49" ht="22.95" customHeight="1" x14ac:dyDescent="0.3">
      <c r="A36" s="20">
        <v>54941</v>
      </c>
      <c r="B36" s="22" t="s">
        <v>9</v>
      </c>
      <c r="C36" s="1">
        <v>45007</v>
      </c>
      <c r="D36" s="23">
        <v>3</v>
      </c>
      <c r="E36" s="12">
        <v>45478</v>
      </c>
      <c r="F36" s="12"/>
      <c r="G36" s="12"/>
      <c r="H36" s="12"/>
      <c r="I36" s="12"/>
      <c r="J36" s="12"/>
      <c r="K36" s="12"/>
      <c r="L36" s="12"/>
      <c r="M36" s="12"/>
      <c r="N36" s="12"/>
      <c r="O36" s="36">
        <v>45478</v>
      </c>
      <c r="P36" s="12"/>
      <c r="Q36" s="12"/>
      <c r="R36" s="12"/>
      <c r="S36" s="12"/>
      <c r="T36" s="12"/>
      <c r="U36" s="12">
        <v>99000</v>
      </c>
      <c r="V36" s="24" t="s">
        <v>35</v>
      </c>
      <c r="W36" s="12"/>
    </row>
    <row r="37" spans="1:49" ht="22.95" customHeight="1" x14ac:dyDescent="0.3">
      <c r="A37" s="20">
        <v>54941</v>
      </c>
      <c r="B37" s="22"/>
      <c r="C37" s="1"/>
      <c r="D37" s="23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>
        <v>39495</v>
      </c>
      <c r="V37" s="24" t="s">
        <v>36</v>
      </c>
      <c r="W37" s="12"/>
    </row>
    <row r="38" spans="1:49" ht="22.95" customHeight="1" x14ac:dyDescent="0.3">
      <c r="A38" s="20">
        <v>54941</v>
      </c>
      <c r="B38" s="22"/>
      <c r="C38" s="1"/>
      <c r="D38" s="23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>
        <v>45478</v>
      </c>
      <c r="V38" s="24" t="s">
        <v>37</v>
      </c>
      <c r="W38" s="12"/>
    </row>
    <row r="39" spans="1:49" ht="22.95" customHeight="1" x14ac:dyDescent="0.3">
      <c r="A39" s="20"/>
      <c r="B39" s="22"/>
      <c r="C39" s="1"/>
      <c r="D39" s="23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24"/>
      <c r="W39" s="12"/>
    </row>
    <row r="40" spans="1:49" s="17" customFormat="1" ht="22.95" customHeight="1" x14ac:dyDescent="0.3">
      <c r="A40" s="25"/>
      <c r="B40" s="26"/>
      <c r="C40" s="18"/>
      <c r="D40" s="27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5"/>
      <c r="W40" s="28">
        <f>SUM(O35:O38)-SUM(U35:U38)</f>
        <v>0</v>
      </c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 ht="22.95" customHeight="1" x14ac:dyDescent="0.3">
      <c r="B41" s="22" t="s">
        <v>38</v>
      </c>
      <c r="C41" s="1">
        <v>44974</v>
      </c>
      <c r="D41" s="23">
        <v>9</v>
      </c>
      <c r="E41" s="12">
        <v>276236</v>
      </c>
      <c r="F41" s="12">
        <v>27940</v>
      </c>
      <c r="G41" s="12">
        <v>248296</v>
      </c>
      <c r="H41" s="12">
        <v>44693.279999999999</v>
      </c>
      <c r="I41" s="12">
        <v>292989.28000000003</v>
      </c>
      <c r="J41" s="12">
        <v>2482.96</v>
      </c>
      <c r="K41" s="12">
        <v>12415</v>
      </c>
      <c r="L41" s="12"/>
      <c r="M41" s="12">
        <v>0</v>
      </c>
      <c r="N41" s="36">
        <v>44693.279999999999</v>
      </c>
      <c r="O41" s="12">
        <v>233398</v>
      </c>
      <c r="P41" s="12"/>
      <c r="Q41" s="12"/>
      <c r="R41" s="12"/>
      <c r="S41" s="12"/>
      <c r="T41" s="12"/>
      <c r="U41" s="12">
        <v>99000</v>
      </c>
      <c r="V41" s="24" t="s">
        <v>39</v>
      </c>
      <c r="W41" s="12"/>
    </row>
    <row r="42" spans="1:49" ht="22.95" customHeight="1" x14ac:dyDescent="0.3">
      <c r="A42" s="20">
        <v>55099</v>
      </c>
      <c r="B42" s="22" t="s">
        <v>38</v>
      </c>
      <c r="C42" s="1">
        <v>45064</v>
      </c>
      <c r="D42" s="23">
        <v>16</v>
      </c>
      <c r="E42" s="12">
        <v>94275</v>
      </c>
      <c r="F42" s="12"/>
      <c r="G42" s="12">
        <v>94275</v>
      </c>
      <c r="H42" s="12">
        <v>16969.5</v>
      </c>
      <c r="I42" s="12">
        <v>111244.5</v>
      </c>
      <c r="J42" s="12">
        <v>942.75</v>
      </c>
      <c r="K42" s="12">
        <v>4714</v>
      </c>
      <c r="L42" s="12"/>
      <c r="M42" s="12">
        <v>0</v>
      </c>
      <c r="N42" s="36">
        <v>16969.5</v>
      </c>
      <c r="O42" s="12">
        <v>88618</v>
      </c>
      <c r="P42" s="12"/>
      <c r="Q42" s="12"/>
      <c r="R42" s="12"/>
      <c r="S42" s="12"/>
      <c r="T42" s="12"/>
      <c r="U42" s="12">
        <v>134398</v>
      </c>
      <c r="V42" s="24" t="s">
        <v>40</v>
      </c>
      <c r="W42" s="12"/>
    </row>
    <row r="43" spans="1:49" ht="22.95" customHeight="1" x14ac:dyDescent="0.3">
      <c r="A43" s="20">
        <v>55099</v>
      </c>
      <c r="B43" s="22" t="s">
        <v>21</v>
      </c>
      <c r="C43" s="1">
        <v>45034</v>
      </c>
      <c r="D43" s="23">
        <v>9</v>
      </c>
      <c r="E43" s="12">
        <v>44693</v>
      </c>
      <c r="F43" s="12">
        <v>0</v>
      </c>
      <c r="G43" s="12">
        <v>44693</v>
      </c>
      <c r="H43" s="12">
        <v>0</v>
      </c>
      <c r="I43" s="12">
        <v>44693</v>
      </c>
      <c r="J43" s="12">
        <v>0</v>
      </c>
      <c r="K43" s="12"/>
      <c r="L43" s="12"/>
      <c r="M43" s="12"/>
      <c r="N43" s="12"/>
      <c r="O43" s="36">
        <v>44693</v>
      </c>
      <c r="P43" s="12"/>
      <c r="Q43" s="12"/>
      <c r="R43" s="12"/>
      <c r="S43" s="12"/>
      <c r="T43" s="12"/>
      <c r="U43" s="12">
        <v>88618</v>
      </c>
      <c r="V43" s="24" t="s">
        <v>41</v>
      </c>
      <c r="W43" s="12"/>
    </row>
    <row r="44" spans="1:49" ht="22.95" customHeight="1" x14ac:dyDescent="0.3">
      <c r="A44" s="20">
        <v>55099</v>
      </c>
      <c r="B44" s="22" t="s">
        <v>21</v>
      </c>
      <c r="C44" s="1">
        <v>45106</v>
      </c>
      <c r="D44" s="23">
        <v>16</v>
      </c>
      <c r="E44" s="12">
        <v>16970</v>
      </c>
      <c r="F44" s="12">
        <v>0</v>
      </c>
      <c r="G44" s="12">
        <v>16970</v>
      </c>
      <c r="H44" s="12">
        <v>0</v>
      </c>
      <c r="I44" s="12">
        <v>16970</v>
      </c>
      <c r="J44" s="12">
        <v>0</v>
      </c>
      <c r="K44" s="12">
        <v>0</v>
      </c>
      <c r="L44" s="12"/>
      <c r="M44" s="12"/>
      <c r="N44" s="12">
        <v>0</v>
      </c>
      <c r="O44" s="36">
        <v>16970</v>
      </c>
      <c r="P44" s="12"/>
      <c r="Q44" s="12"/>
      <c r="R44" s="12"/>
      <c r="S44" s="12"/>
      <c r="T44" s="12"/>
      <c r="U44" s="12">
        <v>44693</v>
      </c>
      <c r="V44" s="24" t="s">
        <v>43</v>
      </c>
      <c r="W44" s="12"/>
    </row>
    <row r="45" spans="1:49" ht="22.95" customHeight="1" x14ac:dyDescent="0.3">
      <c r="A45" s="20">
        <v>55099</v>
      </c>
      <c r="B45" s="22"/>
      <c r="C45" s="1"/>
      <c r="D45" s="23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>
        <v>16970</v>
      </c>
      <c r="V45" s="24" t="s">
        <v>42</v>
      </c>
      <c r="W45" s="12"/>
    </row>
    <row r="46" spans="1:49" s="17" customFormat="1" ht="22.95" customHeight="1" x14ac:dyDescent="0.3">
      <c r="A46" s="25"/>
      <c r="B46" s="26"/>
      <c r="C46" s="18"/>
      <c r="D46" s="27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5"/>
      <c r="W46" s="28">
        <f>SUM(O41:O44)-SUM(U41:U45)</f>
        <v>0</v>
      </c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 ht="22.95" customHeight="1" x14ac:dyDescent="0.3">
      <c r="A47" s="20">
        <v>55100</v>
      </c>
      <c r="B47" s="22" t="s">
        <v>44</v>
      </c>
      <c r="C47" s="1">
        <v>44974</v>
      </c>
      <c r="D47" s="23">
        <v>10</v>
      </c>
      <c r="E47" s="12">
        <v>278036</v>
      </c>
      <c r="F47" s="12">
        <v>29545</v>
      </c>
      <c r="G47" s="12">
        <v>248491</v>
      </c>
      <c r="H47" s="12">
        <v>44728.38</v>
      </c>
      <c r="I47" s="12">
        <v>293219.38</v>
      </c>
      <c r="J47" s="12">
        <v>2485</v>
      </c>
      <c r="K47" s="12">
        <v>12425</v>
      </c>
      <c r="L47" s="12"/>
      <c r="M47" s="12">
        <v>0</v>
      </c>
      <c r="N47" s="36">
        <v>44728.38</v>
      </c>
      <c r="O47" s="12">
        <v>233581</v>
      </c>
      <c r="P47" s="12"/>
      <c r="Q47" s="12"/>
      <c r="R47" s="12"/>
      <c r="S47" s="12"/>
      <c r="T47" s="12"/>
      <c r="U47" s="12">
        <v>99000</v>
      </c>
      <c r="V47" s="24" t="s">
        <v>45</v>
      </c>
      <c r="W47" s="12"/>
    </row>
    <row r="48" spans="1:49" ht="22.95" customHeight="1" x14ac:dyDescent="0.3">
      <c r="A48" s="20">
        <v>55100</v>
      </c>
      <c r="B48" s="22" t="s">
        <v>44</v>
      </c>
      <c r="C48" s="1">
        <v>45064</v>
      </c>
      <c r="D48" s="23">
        <v>17</v>
      </c>
      <c r="E48" s="12">
        <v>94275</v>
      </c>
      <c r="F48" s="12"/>
      <c r="G48" s="12">
        <v>94275</v>
      </c>
      <c r="H48" s="12">
        <v>16969.5</v>
      </c>
      <c r="I48" s="12">
        <v>111244.5</v>
      </c>
      <c r="J48" s="12">
        <v>943</v>
      </c>
      <c r="K48" s="12">
        <v>4714</v>
      </c>
      <c r="L48" s="12"/>
      <c r="M48" s="12">
        <v>0</v>
      </c>
      <c r="N48" s="36">
        <v>16969.5</v>
      </c>
      <c r="O48" s="12">
        <v>88618</v>
      </c>
      <c r="P48" s="12"/>
      <c r="Q48" s="12"/>
      <c r="R48" s="12"/>
      <c r="S48" s="12"/>
      <c r="T48" s="12"/>
      <c r="U48" s="12">
        <v>134581</v>
      </c>
      <c r="V48" s="24" t="s">
        <v>46</v>
      </c>
      <c r="W48" s="12"/>
    </row>
    <row r="49" spans="1:49" ht="22.95" customHeight="1" x14ac:dyDescent="0.3">
      <c r="A49" s="20">
        <v>55100</v>
      </c>
      <c r="B49" s="22" t="s">
        <v>9</v>
      </c>
      <c r="C49" s="1">
        <v>45007</v>
      </c>
      <c r="D49" s="23">
        <v>10</v>
      </c>
      <c r="E49" s="12">
        <v>44728</v>
      </c>
      <c r="F49" s="12">
        <v>0</v>
      </c>
      <c r="G49" s="12">
        <v>44728</v>
      </c>
      <c r="H49" s="12">
        <v>0</v>
      </c>
      <c r="I49" s="12">
        <v>44728</v>
      </c>
      <c r="J49" s="12">
        <v>0</v>
      </c>
      <c r="K49" s="12"/>
      <c r="L49" s="12"/>
      <c r="M49" s="12"/>
      <c r="N49" s="12"/>
      <c r="O49" s="36">
        <v>44728</v>
      </c>
      <c r="P49" s="12"/>
      <c r="Q49" s="12"/>
      <c r="R49" s="12"/>
      <c r="S49" s="12"/>
      <c r="T49" s="12"/>
      <c r="U49" s="12">
        <v>44728</v>
      </c>
      <c r="V49" s="24" t="s">
        <v>47</v>
      </c>
      <c r="W49" s="12"/>
    </row>
    <row r="50" spans="1:49" ht="22.95" customHeight="1" x14ac:dyDescent="0.3">
      <c r="A50" s="20">
        <v>55100</v>
      </c>
      <c r="B50" s="22" t="s">
        <v>9</v>
      </c>
      <c r="C50" s="1">
        <v>45106</v>
      </c>
      <c r="D50" s="23">
        <v>17</v>
      </c>
      <c r="E50" s="12">
        <v>16969</v>
      </c>
      <c r="F50" s="12">
        <v>0</v>
      </c>
      <c r="G50" s="12">
        <v>16969</v>
      </c>
      <c r="H50" s="12">
        <v>0</v>
      </c>
      <c r="I50" s="12">
        <v>16969</v>
      </c>
      <c r="J50" s="12">
        <v>0</v>
      </c>
      <c r="K50" s="12">
        <v>0</v>
      </c>
      <c r="L50" s="12"/>
      <c r="M50" s="12"/>
      <c r="N50" s="12">
        <v>0</v>
      </c>
      <c r="O50" s="36">
        <v>16969</v>
      </c>
      <c r="P50" s="12"/>
      <c r="Q50" s="12"/>
      <c r="R50" s="12"/>
      <c r="S50" s="12"/>
      <c r="T50" s="12"/>
      <c r="U50" s="12">
        <v>88618</v>
      </c>
      <c r="V50" s="24" t="s">
        <v>48</v>
      </c>
      <c r="W50" s="12"/>
    </row>
    <row r="51" spans="1:49" ht="22.95" customHeight="1" x14ac:dyDescent="0.3">
      <c r="A51" s="20">
        <v>55100</v>
      </c>
      <c r="B51" s="22"/>
      <c r="C51" s="1"/>
      <c r="D51" s="23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>
        <v>16970</v>
      </c>
      <c r="V51" s="24" t="s">
        <v>49</v>
      </c>
      <c r="W51" s="12"/>
    </row>
    <row r="52" spans="1:49" ht="22.95" customHeight="1" x14ac:dyDescent="0.3">
      <c r="A52" s="20"/>
      <c r="B52" s="22"/>
      <c r="C52" s="1"/>
      <c r="D52" s="2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24"/>
      <c r="W52" s="12"/>
    </row>
    <row r="53" spans="1:49" s="17" customFormat="1" ht="22.95" customHeight="1" x14ac:dyDescent="0.3">
      <c r="A53" s="25"/>
      <c r="B53" s="26"/>
      <c r="C53" s="18"/>
      <c r="D53" s="27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5"/>
      <c r="W53" s="28">
        <f>SUM(O47:O50)-SUM(U47:U51)</f>
        <v>-1</v>
      </c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 ht="22.95" customHeight="1" x14ac:dyDescent="0.3">
      <c r="A54" s="20">
        <v>55723</v>
      </c>
      <c r="B54" s="22" t="s">
        <v>50</v>
      </c>
      <c r="C54" s="1">
        <v>45035</v>
      </c>
      <c r="D54" s="23">
        <v>12</v>
      </c>
      <c r="E54" s="12">
        <v>373661</v>
      </c>
      <c r="F54" s="12">
        <v>55881</v>
      </c>
      <c r="G54" s="12">
        <v>317780</v>
      </c>
      <c r="H54" s="12">
        <v>57200</v>
      </c>
      <c r="I54" s="12">
        <v>374980</v>
      </c>
      <c r="J54" s="12">
        <v>3178</v>
      </c>
      <c r="K54" s="12">
        <v>15889</v>
      </c>
      <c r="L54" s="12"/>
      <c r="M54" s="12">
        <v>0</v>
      </c>
      <c r="N54" s="36">
        <v>57200</v>
      </c>
      <c r="O54" s="12">
        <v>298713</v>
      </c>
      <c r="P54" s="12"/>
      <c r="Q54" s="12"/>
      <c r="R54" s="12"/>
      <c r="S54" s="12"/>
      <c r="T54" s="12"/>
      <c r="U54" s="12">
        <v>298713</v>
      </c>
      <c r="V54" s="24" t="s">
        <v>51</v>
      </c>
      <c r="W54" s="12"/>
    </row>
    <row r="55" spans="1:49" ht="22.95" customHeight="1" x14ac:dyDescent="0.3">
      <c r="A55" s="20">
        <v>55723</v>
      </c>
      <c r="B55" s="22" t="s">
        <v>21</v>
      </c>
      <c r="C55" s="1">
        <v>45087</v>
      </c>
      <c r="D55" s="23">
        <v>12</v>
      </c>
      <c r="E55" s="12">
        <v>57200</v>
      </c>
      <c r="F55" s="12"/>
      <c r="G55" s="12"/>
      <c r="H55" s="12"/>
      <c r="I55" s="12"/>
      <c r="J55" s="12"/>
      <c r="K55" s="12"/>
      <c r="L55" s="12"/>
      <c r="M55" s="12"/>
      <c r="N55" s="12"/>
      <c r="O55" s="36">
        <v>57200</v>
      </c>
      <c r="P55" s="12"/>
      <c r="Q55" s="12"/>
      <c r="R55" s="12"/>
      <c r="S55" s="12"/>
      <c r="T55" s="12"/>
      <c r="U55" s="12">
        <v>57200</v>
      </c>
      <c r="V55" s="24" t="s">
        <v>52</v>
      </c>
      <c r="W55" s="12"/>
    </row>
    <row r="56" spans="1:49" ht="22.95" customHeight="1" x14ac:dyDescent="0.3">
      <c r="A56" s="20">
        <v>55723</v>
      </c>
      <c r="B56" s="22"/>
      <c r="C56" s="1"/>
      <c r="D56" s="23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24"/>
      <c r="W56" s="12"/>
    </row>
    <row r="57" spans="1:49" s="17" customFormat="1" ht="22.95" customHeight="1" x14ac:dyDescent="0.3">
      <c r="A57" s="25"/>
      <c r="B57" s="26"/>
      <c r="C57" s="18"/>
      <c r="D57" s="27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5"/>
      <c r="W57" s="28">
        <f>SUM(O54:O56)-SUM(U54:U56)</f>
        <v>0</v>
      </c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 ht="22.95" customHeight="1" x14ac:dyDescent="0.3">
      <c r="A58" s="20">
        <v>56846</v>
      </c>
      <c r="B58" s="22" t="s">
        <v>53</v>
      </c>
      <c r="C58" s="1">
        <v>45033</v>
      </c>
      <c r="D58" s="23">
        <v>11</v>
      </c>
      <c r="E58" s="12">
        <v>551059</v>
      </c>
      <c r="F58" s="12">
        <v>381632</v>
      </c>
      <c r="G58" s="12">
        <v>169427</v>
      </c>
      <c r="H58" s="12">
        <v>30497</v>
      </c>
      <c r="I58" s="12">
        <v>199924</v>
      </c>
      <c r="J58" s="12">
        <v>1694</v>
      </c>
      <c r="K58" s="12">
        <v>8471</v>
      </c>
      <c r="L58" s="12">
        <v>16943</v>
      </c>
      <c r="M58" s="12"/>
      <c r="N58" s="36">
        <v>30497</v>
      </c>
      <c r="O58" s="12">
        <v>142319</v>
      </c>
      <c r="P58" s="12"/>
      <c r="Q58" s="12"/>
      <c r="R58" s="12"/>
      <c r="S58" s="12"/>
      <c r="T58" s="12"/>
      <c r="U58" s="12">
        <v>142319</v>
      </c>
      <c r="V58" s="24" t="s">
        <v>54</v>
      </c>
      <c r="W58" s="12"/>
    </row>
    <row r="59" spans="1:49" ht="22.95" customHeight="1" x14ac:dyDescent="0.3">
      <c r="A59" s="20">
        <v>56846</v>
      </c>
      <c r="B59" s="22" t="s">
        <v>21</v>
      </c>
      <c r="C59" s="1">
        <v>45087</v>
      </c>
      <c r="D59" s="23">
        <v>11</v>
      </c>
      <c r="E59" s="12">
        <v>30497</v>
      </c>
      <c r="F59" s="12"/>
      <c r="G59" s="12"/>
      <c r="H59" s="12"/>
      <c r="I59" s="12"/>
      <c r="J59" s="12"/>
      <c r="K59" s="12"/>
      <c r="L59" s="12"/>
      <c r="M59" s="12"/>
      <c r="N59" s="12"/>
      <c r="O59" s="36">
        <v>30497</v>
      </c>
      <c r="P59" s="12"/>
      <c r="Q59" s="12"/>
      <c r="R59" s="12"/>
      <c r="S59" s="12"/>
      <c r="T59" s="12"/>
      <c r="U59" s="12">
        <v>30497</v>
      </c>
      <c r="V59" s="24" t="s">
        <v>55</v>
      </c>
      <c r="W59" s="12"/>
    </row>
    <row r="60" spans="1:49" ht="22.95" customHeight="1" x14ac:dyDescent="0.3">
      <c r="A60" s="20">
        <v>56846</v>
      </c>
      <c r="B60" s="22"/>
      <c r="C60" s="1"/>
      <c r="D60" s="23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24"/>
      <c r="W60" s="12"/>
    </row>
    <row r="61" spans="1:49" s="17" customFormat="1" ht="22.95" customHeight="1" x14ac:dyDescent="0.3">
      <c r="A61" s="25"/>
      <c r="B61" s="26"/>
      <c r="C61" s="18"/>
      <c r="D61" s="27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5"/>
      <c r="W61" s="28">
        <f>SUM(O58:O60)-SUM(U58:U60)</f>
        <v>0</v>
      </c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 ht="22.95" customHeight="1" x14ac:dyDescent="0.3">
      <c r="A62" s="20">
        <v>57238</v>
      </c>
      <c r="B62" s="22" t="s">
        <v>56</v>
      </c>
      <c r="C62" s="1">
        <v>45061</v>
      </c>
      <c r="D62" s="23">
        <v>14</v>
      </c>
      <c r="E62" s="12">
        <v>269953</v>
      </c>
      <c r="F62" s="12">
        <v>27941</v>
      </c>
      <c r="G62" s="12">
        <v>242012</v>
      </c>
      <c r="H62" s="12">
        <v>43562</v>
      </c>
      <c r="I62" s="12">
        <v>285574</v>
      </c>
      <c r="J62" s="12">
        <v>2420</v>
      </c>
      <c r="K62" s="12"/>
      <c r="L62" s="12">
        <v>43562</v>
      </c>
      <c r="M62" s="12"/>
      <c r="N62" s="36">
        <v>43562</v>
      </c>
      <c r="O62" s="12">
        <v>227491</v>
      </c>
      <c r="P62" s="12"/>
      <c r="Q62" s="12"/>
      <c r="R62" s="12"/>
      <c r="S62" s="12"/>
      <c r="T62" s="12"/>
      <c r="U62" s="12">
        <v>227491</v>
      </c>
      <c r="V62" s="24" t="s">
        <v>57</v>
      </c>
      <c r="W62" s="12"/>
    </row>
    <row r="63" spans="1:49" ht="22.95" customHeight="1" x14ac:dyDescent="0.3">
      <c r="A63" s="20">
        <v>57238</v>
      </c>
      <c r="B63" s="22" t="s">
        <v>56</v>
      </c>
      <c r="C63" s="1">
        <v>45098</v>
      </c>
      <c r="D63" s="23">
        <v>20</v>
      </c>
      <c r="E63" s="12">
        <v>94275</v>
      </c>
      <c r="F63" s="12">
        <v>0</v>
      </c>
      <c r="G63" s="12">
        <v>94275</v>
      </c>
      <c r="H63" s="12">
        <v>16970</v>
      </c>
      <c r="I63" s="12">
        <v>111245</v>
      </c>
      <c r="J63" s="12">
        <v>943</v>
      </c>
      <c r="K63" s="12"/>
      <c r="L63" s="12">
        <v>16970</v>
      </c>
      <c r="M63" s="12"/>
      <c r="N63" s="36">
        <v>16970</v>
      </c>
      <c r="O63" s="12">
        <v>88618</v>
      </c>
      <c r="P63" s="12"/>
      <c r="Q63" s="12"/>
      <c r="R63" s="12"/>
      <c r="S63" s="12"/>
      <c r="T63" s="12"/>
      <c r="U63" s="12">
        <v>88618</v>
      </c>
      <c r="V63" s="24" t="s">
        <v>58</v>
      </c>
      <c r="W63" s="12"/>
    </row>
    <row r="64" spans="1:49" ht="22.95" customHeight="1" x14ac:dyDescent="0.3">
      <c r="A64" s="20">
        <v>57238</v>
      </c>
      <c r="B64" s="22" t="s">
        <v>15</v>
      </c>
      <c r="C64" s="1">
        <v>45106</v>
      </c>
      <c r="D64" s="23">
        <v>14</v>
      </c>
      <c r="E64" s="12">
        <v>43562</v>
      </c>
      <c r="F64" s="12"/>
      <c r="G64" s="12"/>
      <c r="H64" s="12"/>
      <c r="I64" s="12"/>
      <c r="J64" s="12"/>
      <c r="K64" s="12"/>
      <c r="L64" s="12"/>
      <c r="M64" s="12"/>
      <c r="N64" s="12"/>
      <c r="O64" s="36">
        <f>E64</f>
        <v>43562</v>
      </c>
      <c r="P64" s="12"/>
      <c r="Q64" s="12"/>
      <c r="R64" s="12"/>
      <c r="S64" s="12"/>
      <c r="T64" s="12"/>
      <c r="U64" s="12">
        <v>43562</v>
      </c>
      <c r="V64" s="24" t="s">
        <v>59</v>
      </c>
      <c r="W64" s="12"/>
    </row>
    <row r="65" spans="1:49" ht="22.95" customHeight="1" x14ac:dyDescent="0.3">
      <c r="A65" s="20">
        <v>57238</v>
      </c>
      <c r="B65" s="22" t="s">
        <v>15</v>
      </c>
      <c r="C65" s="1">
        <v>45198</v>
      </c>
      <c r="D65" s="23">
        <v>20</v>
      </c>
      <c r="E65" s="12">
        <v>16970</v>
      </c>
      <c r="F65" s="12"/>
      <c r="G65" s="12"/>
      <c r="H65" s="12"/>
      <c r="I65" s="12"/>
      <c r="J65" s="12"/>
      <c r="K65" s="12"/>
      <c r="L65" s="12"/>
      <c r="M65" s="12"/>
      <c r="N65" s="12"/>
      <c r="O65" s="36">
        <f>E65</f>
        <v>16970</v>
      </c>
      <c r="P65" s="12"/>
      <c r="Q65" s="12"/>
      <c r="R65" s="12"/>
      <c r="S65" s="12"/>
      <c r="T65" s="12"/>
      <c r="U65" s="12"/>
      <c r="V65" s="24"/>
      <c r="W65" s="12"/>
    </row>
    <row r="66" spans="1:49" s="17" customFormat="1" ht="22.95" customHeight="1" x14ac:dyDescent="0.3">
      <c r="A66" s="25"/>
      <c r="B66" s="26"/>
      <c r="C66" s="18"/>
      <c r="D66" s="27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5"/>
      <c r="W66" s="28">
        <f>SUM(O61:O64)-SUM(U61:U65)</f>
        <v>0</v>
      </c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 ht="22.95" customHeight="1" x14ac:dyDescent="0.3">
      <c r="A67" s="20">
        <v>57412</v>
      </c>
      <c r="B67" s="21" t="s">
        <v>60</v>
      </c>
      <c r="C67" s="1">
        <v>45061</v>
      </c>
      <c r="D67" s="23">
        <v>15</v>
      </c>
      <c r="E67" s="12">
        <v>279184</v>
      </c>
      <c r="F67" s="12">
        <v>27941</v>
      </c>
      <c r="G67" s="12">
        <v>251243</v>
      </c>
      <c r="H67" s="12">
        <v>45224</v>
      </c>
      <c r="I67" s="12">
        <v>296467</v>
      </c>
      <c r="J67" s="12">
        <v>2512</v>
      </c>
      <c r="K67" s="12">
        <v>12562</v>
      </c>
      <c r="L67" s="12"/>
      <c r="M67" s="12"/>
      <c r="N67" s="36">
        <f>+H67</f>
        <v>45224</v>
      </c>
      <c r="O67" s="12">
        <v>236169</v>
      </c>
      <c r="P67" s="12"/>
      <c r="Q67" s="12"/>
      <c r="R67" s="12"/>
      <c r="S67" s="12"/>
      <c r="T67" s="12"/>
      <c r="U67" s="12">
        <v>236169</v>
      </c>
      <c r="V67" s="24" t="s">
        <v>61</v>
      </c>
      <c r="W67" s="12"/>
    </row>
    <row r="68" spans="1:49" ht="22.95" customHeight="1" x14ac:dyDescent="0.3">
      <c r="A68" s="20">
        <v>57412</v>
      </c>
      <c r="B68" s="22" t="s">
        <v>9</v>
      </c>
      <c r="C68" s="1">
        <v>45106</v>
      </c>
      <c r="D68" s="23">
        <v>15</v>
      </c>
      <c r="E68" s="12">
        <v>45224</v>
      </c>
      <c r="F68" s="12"/>
      <c r="G68" s="12"/>
      <c r="H68" s="12"/>
      <c r="I68" s="12"/>
      <c r="J68" s="12"/>
      <c r="K68" s="12"/>
      <c r="L68" s="12"/>
      <c r="M68" s="12"/>
      <c r="N68" s="12"/>
      <c r="O68" s="36">
        <v>45224</v>
      </c>
      <c r="P68" s="12"/>
      <c r="Q68" s="12"/>
      <c r="R68" s="12"/>
      <c r="S68" s="12"/>
      <c r="T68" s="12"/>
      <c r="U68" s="12">
        <v>45224</v>
      </c>
      <c r="V68" s="24" t="s">
        <v>62</v>
      </c>
      <c r="W68" s="12">
        <f>SUM(O67:O69)-SUM(U67:U69)</f>
        <v>0</v>
      </c>
    </row>
    <row r="69" spans="1:49" ht="22.95" customHeight="1" x14ac:dyDescent="0.3">
      <c r="A69" s="20">
        <v>57412</v>
      </c>
      <c r="B69" s="22"/>
      <c r="C69" s="1"/>
      <c r="D69" s="23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24"/>
      <c r="W69" s="12"/>
    </row>
    <row r="70" spans="1:49" s="17" customFormat="1" ht="22.95" customHeight="1" x14ac:dyDescent="0.3">
      <c r="A70" s="25"/>
      <c r="B70" s="26"/>
      <c r="C70" s="18"/>
      <c r="D70" s="27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5"/>
      <c r="W70" s="28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 ht="26.4" x14ac:dyDescent="0.3">
      <c r="A71" s="20">
        <v>57850</v>
      </c>
      <c r="B71" s="22" t="s">
        <v>104</v>
      </c>
      <c r="C71" s="1">
        <v>45090</v>
      </c>
      <c r="D71" s="23">
        <v>18</v>
      </c>
      <c r="E71" s="12">
        <f>3765301*25%</f>
        <v>941325.25</v>
      </c>
      <c r="F71" s="12">
        <v>582706</v>
      </c>
      <c r="G71" s="12">
        <f>ROUND(E71-F71,)</f>
        <v>358619</v>
      </c>
      <c r="H71" s="12">
        <f>ROUND(G71*$H$6,0)</f>
        <v>64551</v>
      </c>
      <c r="I71" s="12">
        <f>G71+H71</f>
        <v>423170</v>
      </c>
      <c r="J71" s="12">
        <f>ROUND(G71*$J$6,)</f>
        <v>3586</v>
      </c>
      <c r="K71" s="12">
        <f>(G71*$K$6)</f>
        <v>17930.95</v>
      </c>
      <c r="L71" s="12">
        <f>ROUND(G71*$L$6,)</f>
        <v>35862</v>
      </c>
      <c r="M71" s="12">
        <f>ROUND(G71*$M$6,)</f>
        <v>0</v>
      </c>
      <c r="N71" s="36">
        <f>H71</f>
        <v>64551</v>
      </c>
      <c r="O71" s="12">
        <f>ROUND(I71-SUM(J71:N71),0)</f>
        <v>301240</v>
      </c>
      <c r="P71" s="12"/>
      <c r="Q71" s="12"/>
      <c r="R71" s="12"/>
      <c r="S71" s="12"/>
      <c r="T71" s="12"/>
      <c r="U71" s="12">
        <v>301240</v>
      </c>
      <c r="V71" s="24" t="s">
        <v>63</v>
      </c>
      <c r="W71" s="12"/>
    </row>
    <row r="72" spans="1:49" x14ac:dyDescent="0.3">
      <c r="A72" s="20">
        <v>57850</v>
      </c>
      <c r="B72" s="22" t="s">
        <v>66</v>
      </c>
      <c r="C72" s="1">
        <v>45128</v>
      </c>
      <c r="D72" s="23">
        <v>18</v>
      </c>
      <c r="E72" s="12">
        <v>64551</v>
      </c>
      <c r="F72" s="12">
        <v>0</v>
      </c>
      <c r="G72" s="12">
        <f>ROUND(E72-F72,)</f>
        <v>64551</v>
      </c>
      <c r="H72" s="12">
        <v>0</v>
      </c>
      <c r="I72" s="12">
        <f>G72+H72</f>
        <v>64551</v>
      </c>
      <c r="J72" s="12"/>
      <c r="K72" s="12"/>
      <c r="L72" s="12"/>
      <c r="M72" s="12"/>
      <c r="N72" s="12"/>
      <c r="O72" s="36">
        <f>ROUND(I72-SUM(J72:N72),0)</f>
        <v>64551</v>
      </c>
      <c r="P72" s="12"/>
      <c r="Q72" s="12"/>
      <c r="R72" s="12"/>
      <c r="S72" s="12"/>
      <c r="T72" s="12"/>
      <c r="U72" s="12">
        <v>64551</v>
      </c>
      <c r="V72" s="24" t="s">
        <v>67</v>
      </c>
      <c r="W72" s="12"/>
    </row>
    <row r="73" spans="1:49" ht="26.4" x14ac:dyDescent="0.3">
      <c r="A73" s="20">
        <v>57850</v>
      </c>
      <c r="B73" s="22" t="s">
        <v>104</v>
      </c>
      <c r="C73" s="1">
        <v>45156</v>
      </c>
      <c r="D73" s="23">
        <v>24</v>
      </c>
      <c r="E73" s="12">
        <v>710674.75</v>
      </c>
      <c r="F73" s="12">
        <v>243181</v>
      </c>
      <c r="G73" s="12">
        <f>ROUND(E73-F73,)</f>
        <v>467494</v>
      </c>
      <c r="H73" s="12">
        <f>ROUND(G73*$H$6,0)</f>
        <v>84149</v>
      </c>
      <c r="I73" s="12">
        <f>G73+H73</f>
        <v>551643</v>
      </c>
      <c r="J73" s="12">
        <f>ROUND(G73*$J$6,)</f>
        <v>4675</v>
      </c>
      <c r="K73" s="12">
        <f>(G73*$K$6)</f>
        <v>23374.7</v>
      </c>
      <c r="L73" s="12">
        <f>ROUND(G73*$L$6,)</f>
        <v>46749</v>
      </c>
      <c r="M73" s="12">
        <f>ROUND(G73*$M$6,)</f>
        <v>0</v>
      </c>
      <c r="N73" s="36">
        <f>H73</f>
        <v>84149</v>
      </c>
      <c r="O73" s="12">
        <f>ROUND(I73-SUM(J73:N73),0)</f>
        <v>392695</v>
      </c>
      <c r="P73" s="12" t="s">
        <v>68</v>
      </c>
      <c r="Q73" s="12">
        <v>392695</v>
      </c>
      <c r="R73" s="12">
        <v>0</v>
      </c>
      <c r="S73" s="12">
        <v>0</v>
      </c>
      <c r="T73" s="20"/>
      <c r="U73" s="12">
        <f>Q73-R73</f>
        <v>392695</v>
      </c>
      <c r="V73" s="24" t="s">
        <v>69</v>
      </c>
      <c r="W73" s="12"/>
    </row>
    <row r="74" spans="1:49" x14ac:dyDescent="0.3">
      <c r="A74" s="20">
        <v>57850</v>
      </c>
      <c r="B74" s="22" t="s">
        <v>66</v>
      </c>
      <c r="C74" s="1">
        <v>45188</v>
      </c>
      <c r="D74" s="23">
        <v>24</v>
      </c>
      <c r="E74" s="12">
        <v>84149</v>
      </c>
      <c r="F74" s="12">
        <v>0</v>
      </c>
      <c r="G74" s="12">
        <f>ROUND(E74-F74,)</f>
        <v>84149</v>
      </c>
      <c r="H74" s="12">
        <v>0</v>
      </c>
      <c r="I74" s="12">
        <f>G74+H74</f>
        <v>84149</v>
      </c>
      <c r="J74" s="12"/>
      <c r="K74" s="12"/>
      <c r="L74" s="12"/>
      <c r="M74" s="12"/>
      <c r="N74" s="12"/>
      <c r="O74" s="36">
        <f>ROUND(I74-SUM(J74:N74),0)</f>
        <v>84149</v>
      </c>
      <c r="P74" s="12"/>
      <c r="Q74" s="12"/>
      <c r="R74" s="12">
        <f>Q74*$R$6</f>
        <v>0</v>
      </c>
      <c r="S74" s="12">
        <v>0</v>
      </c>
      <c r="T74" s="12"/>
      <c r="U74" s="24">
        <v>84149</v>
      </c>
      <c r="V74" s="24" t="s">
        <v>74</v>
      </c>
      <c r="W74" s="24"/>
    </row>
    <row r="75" spans="1:49" x14ac:dyDescent="0.3">
      <c r="A75" s="20"/>
      <c r="B75" s="22"/>
      <c r="C75" s="1"/>
      <c r="D75" s="23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24"/>
      <c r="W75" s="12"/>
    </row>
    <row r="76" spans="1:49" x14ac:dyDescent="0.3">
      <c r="A76" s="20"/>
      <c r="B76" s="22"/>
      <c r="C76" s="1"/>
      <c r="D76" s="23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24"/>
      <c r="W76" s="12"/>
    </row>
    <row r="77" spans="1:49" s="17" customFormat="1" ht="22.95" customHeight="1" x14ac:dyDescent="0.3">
      <c r="A77" s="25"/>
      <c r="B77" s="26"/>
      <c r="C77" s="18"/>
      <c r="D77" s="27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5"/>
      <c r="W77" s="28">
        <f>SUM(O72:O75)-SUM(U72:U76)</f>
        <v>0</v>
      </c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 ht="22.95" customHeight="1" x14ac:dyDescent="0.3">
      <c r="A78" s="20">
        <v>58361</v>
      </c>
      <c r="B78" s="22" t="s">
        <v>64</v>
      </c>
      <c r="C78" s="1">
        <v>45118</v>
      </c>
      <c r="D78" s="23">
        <v>22</v>
      </c>
      <c r="E78" s="12">
        <v>435877.5</v>
      </c>
      <c r="F78" s="12">
        <v>164444</v>
      </c>
      <c r="G78" s="12">
        <f>ROUND(E78-F78,)</f>
        <v>271434</v>
      </c>
      <c r="H78" s="12">
        <f>ROUND(G78*18%,)</f>
        <v>48858</v>
      </c>
      <c r="I78" s="12">
        <f>G78+H78</f>
        <v>320292</v>
      </c>
      <c r="J78" s="12">
        <f>ROUND(G78*1%,)</f>
        <v>2714</v>
      </c>
      <c r="K78" s="12">
        <f>ROUND(G78*5%,)</f>
        <v>13572</v>
      </c>
      <c r="L78" s="12">
        <v>0</v>
      </c>
      <c r="M78" s="12"/>
      <c r="N78" s="37">
        <f>H78</f>
        <v>48858</v>
      </c>
      <c r="O78" s="12">
        <f>I78-SUM(J78:N78)</f>
        <v>255148</v>
      </c>
      <c r="P78" s="12" t="s">
        <v>70</v>
      </c>
      <c r="Q78" s="12">
        <v>255148</v>
      </c>
      <c r="R78" s="12">
        <v>0</v>
      </c>
      <c r="S78" s="12">
        <v>0</v>
      </c>
      <c r="T78" s="12">
        <v>0</v>
      </c>
      <c r="U78" s="12">
        <f>ROUND(Q78-SUM(R78:T78),)</f>
        <v>255148</v>
      </c>
      <c r="V78" s="24" t="s">
        <v>71</v>
      </c>
      <c r="W78" s="12"/>
    </row>
    <row r="79" spans="1:49" ht="22.95" customHeight="1" x14ac:dyDescent="0.3">
      <c r="A79" s="20"/>
      <c r="B79" s="22" t="s">
        <v>9</v>
      </c>
      <c r="C79" s="1">
        <v>45188</v>
      </c>
      <c r="D79" s="23">
        <v>22</v>
      </c>
      <c r="E79" s="12">
        <v>48858</v>
      </c>
      <c r="F79" s="12">
        <v>0</v>
      </c>
      <c r="G79" s="12">
        <f>ROUND(E79-F79,)</f>
        <v>48858</v>
      </c>
      <c r="H79" s="12"/>
      <c r="I79" s="12">
        <f>G79+H79</f>
        <v>48858</v>
      </c>
      <c r="J79" s="12"/>
      <c r="K79" s="12"/>
      <c r="L79" s="12"/>
      <c r="M79" s="12"/>
      <c r="N79" s="20"/>
      <c r="O79" s="36">
        <f>I79-SUM(J79:M79)</f>
        <v>48858</v>
      </c>
      <c r="P79" s="12"/>
      <c r="Q79" s="12">
        <v>0</v>
      </c>
      <c r="R79" s="12">
        <v>0</v>
      </c>
      <c r="S79" s="12">
        <v>0</v>
      </c>
      <c r="T79" s="12">
        <v>0</v>
      </c>
      <c r="U79" s="12">
        <v>48858</v>
      </c>
      <c r="V79" s="24" t="s">
        <v>75</v>
      </c>
      <c r="W79" s="12"/>
    </row>
    <row r="80" spans="1:49" ht="22.95" customHeight="1" x14ac:dyDescent="0.3">
      <c r="A80" s="20"/>
      <c r="B80" s="22"/>
      <c r="C80" s="1"/>
      <c r="D80" s="23"/>
      <c r="E80" s="12"/>
      <c r="F80" s="12"/>
      <c r="G80" s="12"/>
      <c r="H80" s="12"/>
      <c r="I80" s="12"/>
      <c r="J80" s="12"/>
      <c r="K80" s="12"/>
      <c r="L80" s="20"/>
      <c r="M80" s="12"/>
      <c r="N80" s="20"/>
      <c r="O80" s="12"/>
      <c r="P80" s="12"/>
      <c r="Q80" s="12"/>
      <c r="R80" s="12"/>
      <c r="S80" s="12"/>
      <c r="T80" s="12"/>
      <c r="U80" s="12"/>
      <c r="V80" s="24"/>
      <c r="W80" s="12"/>
    </row>
    <row r="81" spans="1:49" s="17" customFormat="1" ht="22.95" customHeight="1" x14ac:dyDescent="0.3">
      <c r="A81" s="25"/>
      <c r="B81" s="26"/>
      <c r="C81" s="18"/>
      <c r="D81" s="27"/>
      <c r="E81" s="28"/>
      <c r="F81" s="28"/>
      <c r="G81" s="28"/>
      <c r="H81" s="28"/>
      <c r="I81" s="28"/>
      <c r="J81" s="28"/>
      <c r="K81" s="28"/>
      <c r="L81" s="28"/>
      <c r="M81" s="28"/>
      <c r="N81" s="25"/>
      <c r="O81" s="28"/>
      <c r="P81" s="28"/>
      <c r="Q81" s="28"/>
      <c r="R81" s="28"/>
      <c r="S81" s="28"/>
      <c r="T81" s="28"/>
      <c r="U81" s="28"/>
      <c r="V81" s="25"/>
      <c r="W81" s="28">
        <f>SUM(O76:O79)-SUM(U76:U80)</f>
        <v>0</v>
      </c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 ht="22.95" customHeight="1" x14ac:dyDescent="0.3">
      <c r="A82" s="20">
        <v>57873</v>
      </c>
      <c r="B82" s="22" t="s">
        <v>65</v>
      </c>
      <c r="C82" s="1">
        <v>45155</v>
      </c>
      <c r="D82" s="23">
        <v>23</v>
      </c>
      <c r="E82" s="12">
        <f>2475000*15%</f>
        <v>371250</v>
      </c>
      <c r="F82" s="12">
        <v>283661</v>
      </c>
      <c r="G82" s="12">
        <f>ROUND(E82-F82,)</f>
        <v>87589</v>
      </c>
      <c r="H82" s="12">
        <f>ROUND(G82*18%,)</f>
        <v>15766</v>
      </c>
      <c r="I82" s="12">
        <f>G82+H82</f>
        <v>103355</v>
      </c>
      <c r="J82" s="12">
        <f>ROUND(G82*1%,)</f>
        <v>876</v>
      </c>
      <c r="K82" s="12">
        <f>ROUND(G82*5%,)</f>
        <v>4379</v>
      </c>
      <c r="L82" s="12">
        <v>0</v>
      </c>
      <c r="M82" s="12"/>
      <c r="N82" s="37">
        <f>H82</f>
        <v>15766</v>
      </c>
      <c r="O82" s="12">
        <f>I82-SUM(J82:N82)</f>
        <v>82334</v>
      </c>
      <c r="P82" s="12" t="s">
        <v>72</v>
      </c>
      <c r="Q82" s="12">
        <v>82334</v>
      </c>
      <c r="R82" s="12">
        <v>0</v>
      </c>
      <c r="S82" s="12">
        <v>0</v>
      </c>
      <c r="T82" s="12">
        <v>0</v>
      </c>
      <c r="U82" s="12">
        <f>ROUND(Q82-SUM(R82:T82),)</f>
        <v>82334</v>
      </c>
      <c r="V82" s="24" t="s">
        <v>73</v>
      </c>
      <c r="W82" s="12"/>
    </row>
    <row r="83" spans="1:49" ht="22.95" customHeight="1" x14ac:dyDescent="0.3">
      <c r="A83" s="20">
        <v>57873</v>
      </c>
      <c r="B83" s="22" t="s">
        <v>9</v>
      </c>
      <c r="C83" s="1">
        <v>45188</v>
      </c>
      <c r="D83" s="23">
        <v>23</v>
      </c>
      <c r="E83" s="12">
        <v>15766</v>
      </c>
      <c r="F83" s="12"/>
      <c r="G83" s="12">
        <f>ROUND(E83-F83,)</f>
        <v>15766</v>
      </c>
      <c r="H83" s="12"/>
      <c r="I83" s="12">
        <f>G83+H83</f>
        <v>15766</v>
      </c>
      <c r="J83" s="12"/>
      <c r="K83" s="12"/>
      <c r="L83" s="12"/>
      <c r="M83" s="12"/>
      <c r="N83" s="20"/>
      <c r="O83" s="36">
        <f>I83-SUM(J83:M83)</f>
        <v>15766</v>
      </c>
      <c r="P83" s="12"/>
      <c r="Q83" s="12"/>
      <c r="R83" s="12">
        <v>0</v>
      </c>
      <c r="S83" s="12">
        <v>0</v>
      </c>
      <c r="T83" s="12">
        <v>0</v>
      </c>
      <c r="U83" s="12">
        <v>15766</v>
      </c>
      <c r="V83" s="24" t="s">
        <v>76</v>
      </c>
      <c r="W83" s="12"/>
    </row>
    <row r="84" spans="1:49" ht="22.95" customHeight="1" x14ac:dyDescent="0.3">
      <c r="A84" s="20"/>
      <c r="B84" s="22"/>
      <c r="C84" s="1"/>
      <c r="D84" s="23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24"/>
      <c r="W84" s="12"/>
    </row>
    <row r="85" spans="1:49" s="17" customFormat="1" ht="22.95" customHeight="1" x14ac:dyDescent="0.3">
      <c r="A85" s="25"/>
      <c r="B85" s="26"/>
      <c r="C85" s="18"/>
      <c r="D85" s="27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5"/>
      <c r="W85" s="28">
        <f>SUM(O80:O83)-SUM(U80:U84)</f>
        <v>0</v>
      </c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 ht="22.95" customHeight="1" x14ac:dyDescent="0.3">
      <c r="A86" s="20">
        <v>60060</v>
      </c>
      <c r="B86" s="22" t="s">
        <v>105</v>
      </c>
      <c r="C86" s="1">
        <v>45232</v>
      </c>
      <c r="D86" s="23">
        <v>25</v>
      </c>
      <c r="E86" s="12">
        <v>511875</v>
      </c>
      <c r="F86" s="12">
        <v>256570</v>
      </c>
      <c r="G86" s="12">
        <f>ROUND(E86-F86,)</f>
        <v>255305</v>
      </c>
      <c r="H86" s="12">
        <f>ROUND(G86*18%,)</f>
        <v>45955</v>
      </c>
      <c r="I86" s="12">
        <f>G86+H86</f>
        <v>301260</v>
      </c>
      <c r="J86" s="12">
        <f>ROUND(G86*1%,)</f>
        <v>2553</v>
      </c>
      <c r="K86" s="12">
        <f>ROUND(G86*5%,)</f>
        <v>12765</v>
      </c>
      <c r="L86" s="12">
        <v>0</v>
      </c>
      <c r="M86" s="12"/>
      <c r="N86" s="37">
        <f>H86</f>
        <v>45955</v>
      </c>
      <c r="O86" s="12">
        <f>I86-SUM(J86:N86)</f>
        <v>239987</v>
      </c>
      <c r="P86" s="12"/>
      <c r="Q86" s="12"/>
      <c r="R86" s="12"/>
      <c r="S86" s="12"/>
      <c r="T86" s="12"/>
      <c r="U86" s="12">
        <v>239986</v>
      </c>
      <c r="V86" s="24" t="s">
        <v>78</v>
      </c>
      <c r="W86" s="12"/>
    </row>
    <row r="87" spans="1:49" ht="22.95" customHeight="1" x14ac:dyDescent="0.3">
      <c r="A87" s="20"/>
      <c r="B87" t="s">
        <v>9</v>
      </c>
      <c r="C87" s="1"/>
      <c r="D87" s="23">
        <v>25</v>
      </c>
      <c r="E87" s="12">
        <f>N86</f>
        <v>45955</v>
      </c>
      <c r="F87" s="12"/>
      <c r="G87" s="12"/>
      <c r="H87" s="12"/>
      <c r="I87" s="12"/>
      <c r="J87" s="12"/>
      <c r="K87" s="12"/>
      <c r="L87" s="12"/>
      <c r="M87" s="12"/>
      <c r="N87" s="12"/>
      <c r="O87" s="36">
        <f>E87</f>
        <v>45955</v>
      </c>
      <c r="P87" s="12"/>
      <c r="Q87" s="12"/>
      <c r="R87" s="12"/>
      <c r="S87" s="12"/>
      <c r="T87" s="12"/>
      <c r="U87" s="12"/>
      <c r="V87" s="24"/>
      <c r="W87" s="12"/>
    </row>
    <row r="88" spans="1:49" ht="22.95" customHeight="1" x14ac:dyDescent="0.3">
      <c r="A88" s="20"/>
      <c r="B88" s="22"/>
      <c r="C88" s="1"/>
      <c r="D88" s="23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24"/>
      <c r="W88" s="12">
        <f>SUM(O86:O89)-SUM(U86:U89)</f>
        <v>45956</v>
      </c>
    </row>
    <row r="89" spans="1:49" ht="22.95" customHeight="1" x14ac:dyDescent="0.3">
      <c r="A89" s="20"/>
      <c r="B89" s="22"/>
      <c r="C89" s="1"/>
      <c r="D89" s="23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24"/>
      <c r="W89" s="12"/>
    </row>
    <row r="90" spans="1:49" s="17" customFormat="1" ht="22.95" customHeight="1" x14ac:dyDescent="0.3">
      <c r="A90" s="25"/>
      <c r="B90" s="26"/>
      <c r="C90" s="18"/>
      <c r="D90" s="27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5"/>
      <c r="W90" s="28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 ht="22.95" customHeight="1" x14ac:dyDescent="0.3">
      <c r="A91" s="20">
        <v>60121</v>
      </c>
      <c r="B91" s="22" t="s">
        <v>77</v>
      </c>
      <c r="C91" s="1">
        <v>45238</v>
      </c>
      <c r="D91" s="23">
        <v>28</v>
      </c>
      <c r="E91" s="12">
        <v>345525</v>
      </c>
      <c r="F91" s="12">
        <v>27920</v>
      </c>
      <c r="G91" s="12">
        <f>ROUND(E91-F91,)</f>
        <v>317605</v>
      </c>
      <c r="H91" s="12">
        <f>ROUND(G91*18%,)</f>
        <v>57169</v>
      </c>
      <c r="I91" s="12">
        <f>G91+H91</f>
        <v>374774</v>
      </c>
      <c r="J91" s="12">
        <f>ROUND(G91*1%,)</f>
        <v>3176</v>
      </c>
      <c r="K91" s="12">
        <f>ROUND(G91*5%,)</f>
        <v>15880</v>
      </c>
      <c r="L91" s="12">
        <v>0</v>
      </c>
      <c r="M91" s="12"/>
      <c r="N91" s="37">
        <f>H91</f>
        <v>57169</v>
      </c>
      <c r="O91" s="12">
        <f>I91-SUM(J91:N91)</f>
        <v>298549</v>
      </c>
      <c r="P91" s="12"/>
      <c r="Q91" s="12"/>
      <c r="R91" s="12"/>
      <c r="S91" s="12"/>
      <c r="T91" s="12"/>
      <c r="U91" s="12">
        <v>198000</v>
      </c>
      <c r="V91" s="24" t="s">
        <v>80</v>
      </c>
      <c r="W91" s="12"/>
    </row>
    <row r="92" spans="1:49" ht="22.95" customHeight="1" x14ac:dyDescent="0.3">
      <c r="A92" s="20">
        <v>60121</v>
      </c>
      <c r="B92" s="22"/>
      <c r="C92" s="1"/>
      <c r="D92" s="23">
        <v>28</v>
      </c>
      <c r="E92" s="12">
        <f>N91</f>
        <v>57169</v>
      </c>
      <c r="F92" s="12"/>
      <c r="G92" s="12"/>
      <c r="H92" s="12"/>
      <c r="I92" s="12"/>
      <c r="J92" s="12"/>
      <c r="K92" s="12"/>
      <c r="L92" s="12"/>
      <c r="M92" s="12"/>
      <c r="N92" s="12"/>
      <c r="O92" s="36">
        <f>E92</f>
        <v>57169</v>
      </c>
      <c r="P92" s="12"/>
      <c r="Q92" s="12"/>
      <c r="R92" s="12"/>
      <c r="S92" s="12"/>
      <c r="T92" s="12"/>
      <c r="U92" s="12">
        <v>100549</v>
      </c>
      <c r="V92" s="24" t="s">
        <v>79</v>
      </c>
      <c r="W92" s="12"/>
    </row>
    <row r="93" spans="1:49" ht="22.95" customHeight="1" x14ac:dyDescent="0.3">
      <c r="A93" s="20"/>
      <c r="B93" s="22"/>
      <c r="C93" s="1"/>
      <c r="D93" s="23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24"/>
      <c r="W93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LCEPL IT Department</cp:lastModifiedBy>
  <cp:lastPrinted>2022-06-28T06:22:04Z</cp:lastPrinted>
  <dcterms:created xsi:type="dcterms:W3CDTF">2022-06-10T14:11:52Z</dcterms:created>
  <dcterms:modified xsi:type="dcterms:W3CDTF">2025-05-27T09:23:05Z</dcterms:modified>
</cp:coreProperties>
</file>