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E:\Desktop\Payment\Task\Laxmi\MAA JAGDUMBEY IMPEX\"/>
    </mc:Choice>
  </mc:AlternateContent>
  <xr:revisionPtr revIDLastSave="0" documentId="13_ncr:1_{5F8B05B8-9E1B-4337-8735-CD741A76D0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0" i="1" l="1"/>
  <c r="M10" i="1"/>
  <c r="U9" i="1"/>
  <c r="N9" i="1"/>
  <c r="G9" i="1"/>
  <c r="J9" i="1" s="1"/>
  <c r="K9" i="1" l="1"/>
  <c r="H9" i="1"/>
  <c r="I9" i="1" s="1"/>
  <c r="L9" i="1"/>
  <c r="U8" i="1"/>
  <c r="M8" i="1"/>
  <c r="G8" i="1"/>
  <c r="I8" i="1" s="1"/>
  <c r="O8" i="1" s="1"/>
  <c r="R13" i="1"/>
  <c r="E10" i="1" l="1"/>
  <c r="M9" i="1"/>
  <c r="O9" i="1" s="1"/>
  <c r="G13" i="1"/>
  <c r="H13" i="1" s="1"/>
  <c r="G7" i="1"/>
  <c r="L7" i="1" l="1"/>
  <c r="G10" i="1"/>
  <c r="I10" i="1" s="1"/>
  <c r="O10" i="1" s="1"/>
  <c r="H7" i="1"/>
  <c r="K13" i="1"/>
  <c r="J13" i="1"/>
  <c r="L13" i="1"/>
  <c r="J7" i="1"/>
  <c r="K7" i="1"/>
  <c r="M13" i="1" l="1"/>
  <c r="I13" i="1"/>
  <c r="O13" i="1" l="1"/>
  <c r="U13" i="1"/>
  <c r="M7" i="1" l="1"/>
  <c r="I7" i="1"/>
  <c r="O7" i="1" l="1"/>
</calcChain>
</file>

<file path=xl/sharedStrings.xml><?xml version="1.0" encoding="utf-8"?>
<sst xmlns="http://schemas.openxmlformats.org/spreadsheetml/2006/main" count="51" uniqueCount="46">
  <si>
    <t>Amount</t>
  </si>
  <si>
    <t>PAYMENT NOTE No.</t>
  </si>
  <si>
    <t>UTR</t>
  </si>
  <si>
    <t>Advance paid</t>
  </si>
  <si>
    <t>RIUP22/506</t>
  </si>
  <si>
    <t>Hold Amount</t>
  </si>
  <si>
    <t>30-06-2023 NEFT/AXISP00402149242/RIUP23/932/MAA JAGDUMBEY IM 274398.00</t>
  </si>
  <si>
    <t>22-02-2023 NEFT/AXISP00365004114/RIUP22/2260/MAAJAG 283951.00</t>
  </si>
  <si>
    <t>GST Release Note</t>
  </si>
  <si>
    <t>22-02-2023 NEFT/AXISP00365004116/RIUP22/2261/MAAJAG 57428.00</t>
  </si>
  <si>
    <t>GST Release note</t>
  </si>
  <si>
    <t>RIUP23/1070</t>
  </si>
  <si>
    <t>15-07-2023 NEFT/AXISP00407207181/RIUP23/1070/MAA JAGDUMBEY I 59407.00</t>
  </si>
  <si>
    <t>RIUP23/1980</t>
  </si>
  <si>
    <t>13-09-2023 NEFT/AXISP00424687453/RIUP23/1980/MAA JAGDUMBEY IMPE/PUNB0033300 59830.00</t>
  </si>
  <si>
    <t>RIUP22/2261</t>
  </si>
  <si>
    <t>18-09-2023 NEFT/AXISP00425658716/RIUP23/2074/MAA JAGDUMBEY IMPE/PUNB0033300 16733.00</t>
  </si>
  <si>
    <t>RIUP23/2074</t>
  </si>
  <si>
    <t>MAA JAGDAMBEY</t>
  </si>
  <si>
    <t>21-05-2025 NEFT/AXISP00668355105/RIUP25/0296/MAA JAGDUMBEY IMPE/PUNB0033300 49500.00</t>
  </si>
  <si>
    <t>04-09-2024 NEFT/AXISP00535970659/RIUP24/1631/MAA JAGDUMBEY IMPE/PUNB0033300 ₹ 24,750.00</t>
  </si>
  <si>
    <t>04-09-2024 NEFT/AXISP00535970658/RIUP24/1632/MAA JAGDUMBEY IMPE/PUNB0033300 ₹ 24,750.00</t>
  </si>
  <si>
    <t>Subcontractor:</t>
  </si>
  <si>
    <t>State:</t>
  </si>
  <si>
    <t>Uttar Pradesh</t>
  </si>
  <si>
    <t>District:</t>
  </si>
  <si>
    <t>Muzaffarnagar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</si>
  <si>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</si>
  <si>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</si>
  <si>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</si>
  <si>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</si>
  <si>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</si>
  <si>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</si>
  <si>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</si>
  <si>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</si>
  <si>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</si>
  <si>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</si>
  <si>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</si>
  <si>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</si>
  <si>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GST_SD_Amount</t>
  </si>
  <si>
    <t>Final_Amount</t>
  </si>
  <si>
    <t>TDS_Payment_Amount</t>
  </si>
  <si>
    <t>Total_Amount</t>
  </si>
  <si>
    <t xml:space="preserve"> ROHANA  KHURD Village BOUNDARY WALL Work </t>
  </si>
  <si>
    <t xml:space="preserve"> ROHANA   KHURD Village -MAA JAGDUMBEY IMPEX . BOUNDARY WALL Work</t>
  </si>
  <si>
    <t>BHANDURA Village MAA JAGDUMBEY IMPEX  Cons.Of Pump house  -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</si>
</sst>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0">
    <xf numFmtId="0" fontId="0" fillId="0" borderId="0" xfId="0"/>
    <xf numFmtId="0" fontId="5" fillId="2" borderId="2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9" fontId="3" fillId="2" borderId="8" xfId="1" applyNumberFormat="1" applyFont="1" applyFill="1" applyBorder="1" applyAlignment="1">
      <alignment vertical="center"/>
    </xf>
    <xf numFmtId="9" fontId="3" fillId="2" borderId="28" xfId="1" applyNumberFormat="1" applyFont="1" applyFill="1" applyBorder="1" applyAlignment="1">
      <alignment vertical="center"/>
    </xf>
    <xf numFmtId="43" fontId="3" fillId="2" borderId="28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9" fontId="3" fillId="2" borderId="3" xfId="1" applyNumberFormat="1" applyFont="1" applyFill="1" applyBorder="1" applyAlignment="1">
      <alignment vertical="center"/>
    </xf>
    <xf numFmtId="9" fontId="3" fillId="2" borderId="6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3" fillId="2" borderId="29" xfId="1" applyNumberFormat="1" applyFont="1" applyFill="1" applyBorder="1" applyAlignment="1">
      <alignment vertical="center"/>
    </xf>
    <xf numFmtId="0" fontId="0" fillId="0" borderId="20" xfId="0" applyBorder="1" applyAlignment="1">
      <alignment vertical="center"/>
    </xf>
    <xf numFmtId="43" fontId="3" fillId="2" borderId="16" xfId="1" applyNumberFormat="1" applyFont="1" applyFill="1" applyBorder="1" applyAlignment="1">
      <alignment vertical="center"/>
    </xf>
    <xf numFmtId="43" fontId="3" fillId="2" borderId="19" xfId="1" applyNumberFormat="1" applyFont="1" applyFill="1" applyBorder="1" applyAlignment="1">
      <alignment vertical="center"/>
    </xf>
    <xf numFmtId="43" fontId="3" fillId="2" borderId="23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43" fontId="3" fillId="2" borderId="13" xfId="1" applyNumberFormat="1" applyFont="1" applyFill="1" applyBorder="1" applyAlignment="1">
      <alignment vertical="center"/>
    </xf>
    <xf numFmtId="43" fontId="3" fillId="2" borderId="20" xfId="1" applyNumberFormat="1" applyFont="1" applyFill="1" applyBorder="1" applyAlignment="1">
      <alignment vertical="center"/>
    </xf>
    <xf numFmtId="43" fontId="3" fillId="2" borderId="25" xfId="1" applyNumberFormat="1" applyFont="1" applyFill="1" applyBorder="1" applyAlignment="1">
      <alignment vertical="center"/>
    </xf>
    <xf numFmtId="0" fontId="0" fillId="0" borderId="21" xfId="0" applyBorder="1" applyAlignment="1">
      <alignment vertical="center"/>
    </xf>
    <xf numFmtId="43" fontId="3" fillId="2" borderId="24" xfId="1" applyNumberFormat="1" applyFont="1" applyFill="1" applyBorder="1" applyAlignment="1">
      <alignment horizontal="right" vertical="center"/>
    </xf>
    <xf numFmtId="43" fontId="3" fillId="2" borderId="12" xfId="1" applyNumberFormat="1" applyFont="1" applyFill="1" applyBorder="1" applyAlignment="1">
      <alignment vertical="center"/>
    </xf>
    <xf numFmtId="43" fontId="3" fillId="2" borderId="31" xfId="1" applyNumberFormat="1" applyFont="1" applyFill="1" applyBorder="1" applyAlignment="1">
      <alignment vertical="center"/>
    </xf>
    <xf numFmtId="43" fontId="3" fillId="2" borderId="18" xfId="1" applyNumberFormat="1" applyFont="1" applyFill="1" applyBorder="1" applyAlignment="1">
      <alignment vertical="center"/>
    </xf>
    <xf numFmtId="43" fontId="3" fillId="2" borderId="22" xfId="1" applyNumberFormat="1" applyFont="1" applyFill="1" applyBorder="1" applyAlignment="1">
      <alignment vertical="center"/>
    </xf>
    <xf numFmtId="43" fontId="3" fillId="2" borderId="30" xfId="1" applyNumberFormat="1" applyFont="1" applyFill="1" applyBorder="1" applyAlignment="1">
      <alignment vertical="center"/>
    </xf>
    <xf numFmtId="43" fontId="3" fillId="2" borderId="26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3" fillId="2" borderId="32" xfId="1" applyNumberFormat="1" applyFont="1" applyFill="1" applyBorder="1" applyAlignment="1">
      <alignment vertical="center"/>
    </xf>
    <xf numFmtId="43" fontId="3" fillId="2" borderId="33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3" fillId="3" borderId="9" xfId="0" applyFont="1" applyFill="1" applyBorder="1" applyAlignment="1">
      <alignment horizontal="center" vertical="center" wrapText="1"/>
    </xf>
    <xf numFmtId="14" fontId="3" fillId="3" borderId="19" xfId="1" applyNumberFormat="1" applyFont="1" applyFill="1" applyBorder="1" applyAlignment="1">
      <alignment vertical="center"/>
    </xf>
    <xf numFmtId="0" fontId="3" fillId="3" borderId="8" xfId="0" applyFont="1" applyFill="1" applyBorder="1" applyAlignment="1">
      <alignment horizontal="center" vertical="center"/>
    </xf>
    <xf numFmtId="43" fontId="3" fillId="3" borderId="15" xfId="1" applyNumberFormat="1" applyFont="1" applyFill="1" applyBorder="1" applyAlignment="1">
      <alignment vertical="center"/>
    </xf>
    <xf numFmtId="43" fontId="3" fillId="3" borderId="33" xfId="1" applyNumberFormat="1" applyFont="1" applyFill="1" applyBorder="1" applyAlignment="1">
      <alignment vertical="center"/>
    </xf>
    <xf numFmtId="43" fontId="3" fillId="3" borderId="3" xfId="1" applyNumberFormat="1" applyFont="1" applyFill="1" applyBorder="1" applyAlignment="1">
      <alignment vertical="center"/>
    </xf>
    <xf numFmtId="43" fontId="3" fillId="3" borderId="6" xfId="1" applyNumberFormat="1" applyFont="1" applyFill="1" applyBorder="1" applyAlignment="1">
      <alignment vertical="center"/>
    </xf>
    <xf numFmtId="43" fontId="3" fillId="3" borderId="8" xfId="1" applyNumberFormat="1" applyFont="1" applyFill="1" applyBorder="1" applyAlignment="1">
      <alignment vertical="center"/>
    </xf>
    <xf numFmtId="43" fontId="3" fillId="3" borderId="28" xfId="1" applyNumberFormat="1" applyFont="1" applyFill="1" applyBorder="1" applyAlignment="1">
      <alignment vertical="center"/>
    </xf>
    <xf numFmtId="43" fontId="3" fillId="3" borderId="29" xfId="1" applyNumberFormat="1" applyFont="1" applyFill="1" applyBorder="1" applyAlignment="1">
      <alignment vertical="center"/>
    </xf>
    <xf numFmtId="43" fontId="3" fillId="3" borderId="5" xfId="1" applyNumberFormat="1" applyFont="1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14" fontId="0" fillId="2" borderId="0" xfId="0" applyNumberFormat="1" applyFill="1" applyAlignment="1">
      <alignment vertical="center"/>
    </xf>
    <xf numFmtId="14" fontId="2" fillId="2" borderId="0" xfId="1" applyNumberFormat="1" applyFont="1" applyFill="1" applyBorder="1" applyAlignment="1">
      <alignment vertical="center"/>
    </xf>
    <xf numFmtId="14" fontId="3" fillId="2" borderId="1" xfId="0" applyNumberFormat="1" applyFont="1" applyFill="1" applyBorder="1" applyAlignment="1">
      <alignment vertical="center"/>
    </xf>
    <xf numFmtId="14" fontId="3" fillId="2" borderId="17" xfId="1" applyNumberFormat="1" applyFont="1" applyFill="1" applyBorder="1" applyAlignment="1">
      <alignment vertical="center"/>
    </xf>
    <xf numFmtId="14" fontId="3" fillId="2" borderId="17" xfId="0" applyNumberFormat="1" applyFont="1" applyFill="1" applyBorder="1" applyAlignment="1">
      <alignment horizontal="center" vertical="center"/>
    </xf>
    <xf numFmtId="14" fontId="3" fillId="2" borderId="19" xfId="1" applyNumberFormat="1" applyFont="1" applyFill="1" applyBorder="1" applyAlignment="1">
      <alignment vertical="center"/>
    </xf>
    <xf numFmtId="14" fontId="3" fillId="2" borderId="18" xfId="0" applyNumberFormat="1" applyFont="1" applyFill="1" applyBorder="1" applyAlignment="1">
      <alignment horizontal="center" vertical="center"/>
    </xf>
    <xf numFmtId="15" fontId="3" fillId="2" borderId="17" xfId="0" applyNumberFormat="1" applyFont="1" applyFill="1" applyBorder="1" applyAlignment="1">
      <alignment horizontal="center" vertical="center"/>
    </xf>
    <xf numFmtId="15" fontId="3" fillId="2" borderId="19" xfId="0" applyNumberFormat="1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wrapText="1"/>
    </xf>
    <xf numFmtId="0" fontId="6" fillId="2" borderId="34" xfId="0" applyFont="1" applyFill="1" applyBorder="1" applyAlignment="1">
      <alignment vertical="center"/>
    </xf>
    <xf numFmtId="0" fontId="6" fillId="2" borderId="34" xfId="0" applyFont="1" applyFill="1" applyBorder="1" applyAlignment="1">
      <alignment horizontal="center" vertical="center" wrapText="1"/>
    </xf>
    <xf numFmtId="14" fontId="6" fillId="2" borderId="34" xfId="0" applyNumberFormat="1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164" fontId="7" fillId="2" borderId="34" xfId="1" applyFont="1" applyFill="1" applyBorder="1" applyAlignment="1">
      <alignment horizontal="center" vertical="center"/>
    </xf>
    <xf numFmtId="164" fontId="6" fillId="2" borderId="34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"/>
  <sheetViews>
    <sheetView tabSelected="1" workbookViewId="0">
      <selection activeCell="H7" sqref="H7"/>
    </sheetView>
  </sheetViews>
  <sheetFormatPr defaultColWidth="9" defaultRowHeight="14.4" x14ac:dyDescent="0.3"/>
  <cols>
    <col min="1" max="1" width="9" style="7"/>
    <col min="2" max="2" width="30" style="7" customWidth="1"/>
    <col min="3" max="3" width="13.44140625" style="63" bestFit="1" customWidth="1"/>
    <col min="4" max="4" width="11.5546875" style="7" bestFit="1" customWidth="1"/>
    <col min="5" max="5" width="13.33203125" style="7" bestFit="1" customWidth="1"/>
    <col min="6" max="7" width="13.33203125" style="7" customWidth="1"/>
    <col min="8" max="8" width="14.6640625" style="47" customWidth="1"/>
    <col min="9" max="9" width="14.33203125" style="47" customWidth="1"/>
    <col min="10" max="10" width="10.6640625" style="7" bestFit="1" customWidth="1"/>
    <col min="11" max="11" width="11.5546875" style="7" customWidth="1"/>
    <col min="12" max="12" width="15.88671875" style="7" customWidth="1"/>
    <col min="13" max="15" width="14.88671875" style="7" customWidth="1"/>
    <col min="16" max="16" width="21.6640625" style="7" bestFit="1" customWidth="1"/>
    <col min="17" max="17" width="12.6640625" style="7" bestFit="1" customWidth="1"/>
    <col min="18" max="18" width="14.5546875" style="7" bestFit="1" customWidth="1"/>
    <col min="19" max="20" width="14.5546875" style="7" customWidth="1"/>
    <col min="21" max="21" width="19.6640625" style="7" bestFit="1" customWidth="1"/>
    <col min="22" max="22" width="87.6640625" style="7" customWidth="1"/>
    <col min="23" max="16384" width="9" style="7"/>
  </cols>
  <sheetData>
    <row r="1" spans="1:22" x14ac:dyDescent="0.3">
      <c r="A1" s="72" t="s">
        <v>22</v>
      </c>
      <c r="B1" s="73" t="s">
        <v>18</v>
      </c>
      <c r="E1" s="8"/>
      <c r="F1" s="8"/>
      <c r="G1" s="8"/>
      <c r="H1" s="9"/>
      <c r="I1" s="9"/>
    </row>
    <row r="2" spans="1:22" ht="19.8" x14ac:dyDescent="0.3">
      <c r="A2" s="72" t="s">
        <v>23</v>
      </c>
      <c r="B2" t="s">
        <v>24</v>
      </c>
      <c r="C2" s="64"/>
      <c r="D2" s="10"/>
      <c r="G2" s="11"/>
      <c r="I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2" ht="20.399999999999999" thickBot="1" x14ac:dyDescent="0.35">
      <c r="A3" s="72" t="s">
        <v>25</v>
      </c>
      <c r="B3" t="s">
        <v>26</v>
      </c>
      <c r="C3" s="64"/>
      <c r="D3" s="10"/>
      <c r="G3" s="11"/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spans="1:22" ht="15" thickBot="1" x14ac:dyDescent="0.35">
      <c r="A4" s="72" t="s">
        <v>27</v>
      </c>
      <c r="B4" t="s">
        <v>26</v>
      </c>
      <c r="C4" s="65"/>
      <c r="D4" s="13"/>
      <c r="E4" s="13"/>
      <c r="F4" s="12"/>
      <c r="G4" s="12"/>
      <c r="H4" s="14"/>
      <c r="I4" s="14"/>
      <c r="J4" s="12"/>
      <c r="K4" s="12"/>
      <c r="L4" s="12"/>
      <c r="P4" s="12"/>
      <c r="Q4" s="15"/>
      <c r="R4" s="15"/>
      <c r="S4" s="15"/>
      <c r="T4" s="15"/>
      <c r="U4" s="15"/>
      <c r="V4" s="15"/>
    </row>
    <row r="5" spans="1:22" ht="43.95" customHeight="1" thickBot="1" x14ac:dyDescent="0.35">
      <c r="A5" s="74" t="s">
        <v>28</v>
      </c>
      <c r="B5" s="75" t="s">
        <v>29</v>
      </c>
      <c r="C5" s="76" t="s">
        <v>30</v>
      </c>
      <c r="D5" s="77" t="s">
        <v>31</v>
      </c>
      <c r="E5" s="75" t="s">
        <v>32</v>
      </c>
      <c r="F5" s="75" t="s">
        <v>33</v>
      </c>
      <c r="G5" s="77" t="s">
        <v>34</v>
      </c>
      <c r="H5" s="78" t="s">
        <v>35</v>
      </c>
      <c r="I5" s="79" t="s">
        <v>0</v>
      </c>
      <c r="J5" s="75" t="s">
        <v>36</v>
      </c>
      <c r="K5" s="75" t="s">
        <v>37</v>
      </c>
      <c r="L5" s="75" t="s">
        <v>38</v>
      </c>
      <c r="M5" s="75" t="s">
        <v>39</v>
      </c>
      <c r="N5" s="6" t="s">
        <v>5</v>
      </c>
      <c r="O5" s="75" t="s">
        <v>40</v>
      </c>
      <c r="P5" s="1" t="s">
        <v>1</v>
      </c>
      <c r="Q5" s="1" t="s">
        <v>0</v>
      </c>
      <c r="R5" s="75" t="s">
        <v>41</v>
      </c>
      <c r="S5" s="75" t="s">
        <v>37</v>
      </c>
      <c r="T5" s="1" t="s">
        <v>3</v>
      </c>
      <c r="U5" s="75" t="s">
        <v>42</v>
      </c>
      <c r="V5" s="6" t="s">
        <v>2</v>
      </c>
    </row>
    <row r="6" spans="1:22" x14ac:dyDescent="0.3">
      <c r="B6" s="16"/>
      <c r="C6" s="66"/>
      <c r="D6" s="17"/>
      <c r="E6" s="18"/>
      <c r="F6" s="48"/>
      <c r="G6" s="48"/>
      <c r="H6" s="25">
        <v>0.18</v>
      </c>
      <c r="I6" s="20"/>
      <c r="J6" s="21">
        <v>0.01</v>
      </c>
      <c r="K6" s="22">
        <v>0.05</v>
      </c>
      <c r="L6" s="22">
        <v>0</v>
      </c>
      <c r="M6" s="22">
        <v>0.18</v>
      </c>
      <c r="N6" s="22"/>
      <c r="O6" s="23"/>
      <c r="P6" s="24"/>
      <c r="Q6" s="19"/>
      <c r="R6" s="25">
        <v>0.01</v>
      </c>
      <c r="S6" s="26">
        <v>0.05</v>
      </c>
      <c r="T6" s="20"/>
      <c r="U6" s="27"/>
      <c r="V6" s="23"/>
    </row>
    <row r="7" spans="1:22" ht="27" customHeight="1" x14ac:dyDescent="0.3">
      <c r="A7" s="7">
        <v>55675</v>
      </c>
      <c r="B7" s="3" t="s">
        <v>43</v>
      </c>
      <c r="C7" s="67">
        <v>45073</v>
      </c>
      <c r="D7" s="5">
        <v>1</v>
      </c>
      <c r="E7" s="28">
        <v>371840</v>
      </c>
      <c r="F7" s="49">
        <v>41800</v>
      </c>
      <c r="G7" s="49">
        <f>ROUND(E7-F7,)</f>
        <v>330040</v>
      </c>
      <c r="H7" s="19">
        <f>ROUND(G7*$H$6,0)</f>
        <v>59407</v>
      </c>
      <c r="I7" s="20">
        <f>G7+H7</f>
        <v>389447</v>
      </c>
      <c r="J7" s="29">
        <f>ROUND(G7*$J$6,)</f>
        <v>3300</v>
      </c>
      <c r="K7" s="23">
        <f>ROUND(G7*$K$6,)</f>
        <v>16502</v>
      </c>
      <c r="L7" s="23">
        <f>ROUND(G7*$L$6,)</f>
        <v>0</v>
      </c>
      <c r="M7" s="23">
        <f>H7</f>
        <v>59407</v>
      </c>
      <c r="N7" s="23">
        <v>35840</v>
      </c>
      <c r="O7" s="23">
        <f>ROUND(I7-SUM(J7:N7),0)</f>
        <v>274398</v>
      </c>
      <c r="P7" s="30" t="s">
        <v>4</v>
      </c>
      <c r="Q7" s="19">
        <v>274398</v>
      </c>
      <c r="R7" s="19">
        <v>0</v>
      </c>
      <c r="S7" s="20">
        <v>0</v>
      </c>
      <c r="T7" s="20">
        <v>0</v>
      </c>
      <c r="U7" s="27">
        <v>274398</v>
      </c>
      <c r="V7" s="31" t="s">
        <v>6</v>
      </c>
    </row>
    <row r="8" spans="1:22" ht="27" customHeight="1" x14ac:dyDescent="0.3">
      <c r="A8" s="7">
        <v>55675</v>
      </c>
      <c r="B8" s="3" t="s">
        <v>10</v>
      </c>
      <c r="C8" s="70">
        <v>45117</v>
      </c>
      <c r="D8" s="5">
        <v>1</v>
      </c>
      <c r="E8" s="28">
        <v>59407</v>
      </c>
      <c r="F8" s="49"/>
      <c r="G8" s="49">
        <f t="shared" ref="G8:G10" si="0">ROUND(E8-F8,)</f>
        <v>59407</v>
      </c>
      <c r="H8" s="19"/>
      <c r="I8" s="20">
        <f t="shared" ref="I8:I10" si="1">G8+H8</f>
        <v>59407</v>
      </c>
      <c r="J8" s="29">
        <v>0</v>
      </c>
      <c r="K8" s="23">
        <v>0</v>
      </c>
      <c r="L8" s="23">
        <v>0</v>
      </c>
      <c r="M8" s="23">
        <f t="shared" ref="M8" si="2">H8</f>
        <v>0</v>
      </c>
      <c r="N8" s="23"/>
      <c r="O8" s="23">
        <f>ROUND(I8-SUM(J8:M8),0)</f>
        <v>59407</v>
      </c>
      <c r="P8" s="30" t="s">
        <v>11</v>
      </c>
      <c r="Q8" s="19">
        <v>59407</v>
      </c>
      <c r="R8" s="19">
        <v>0</v>
      </c>
      <c r="S8" s="20">
        <v>0</v>
      </c>
      <c r="T8" s="20">
        <v>0</v>
      </c>
      <c r="U8" s="27">
        <f>Q8-R8</f>
        <v>59407</v>
      </c>
      <c r="V8" s="31" t="s">
        <v>12</v>
      </c>
    </row>
    <row r="9" spans="1:22" ht="27" customHeight="1" x14ac:dyDescent="0.3">
      <c r="A9" s="7">
        <v>55675</v>
      </c>
      <c r="B9" s="3" t="s">
        <v>44</v>
      </c>
      <c r="C9" s="70">
        <v>45075</v>
      </c>
      <c r="D9" s="5">
        <v>2</v>
      </c>
      <c r="E9" s="28">
        <v>92960</v>
      </c>
      <c r="F9" s="49"/>
      <c r="G9" s="49">
        <f t="shared" si="0"/>
        <v>92960</v>
      </c>
      <c r="H9" s="19">
        <f t="shared" ref="H9" si="3">ROUND(G9*$H$6,0)</f>
        <v>16733</v>
      </c>
      <c r="I9" s="20">
        <f t="shared" si="1"/>
        <v>109693</v>
      </c>
      <c r="J9" s="29">
        <f>ROUND(G9*$J$6,)</f>
        <v>930</v>
      </c>
      <c r="K9" s="23">
        <f>ROUND(G9*$K$6,)</f>
        <v>4648</v>
      </c>
      <c r="L9" s="23">
        <f t="shared" ref="L9" si="4">ROUND(G9*$L$6,)</f>
        <v>0</v>
      </c>
      <c r="M9" s="23">
        <f>H9</f>
        <v>16733</v>
      </c>
      <c r="N9" s="23">
        <f>8960+18592</f>
        <v>27552</v>
      </c>
      <c r="O9" s="23">
        <f>ROUND(I9-SUM(J9:N9),0)</f>
        <v>59830</v>
      </c>
      <c r="P9" s="30" t="s">
        <v>13</v>
      </c>
      <c r="Q9" s="19">
        <v>59830</v>
      </c>
      <c r="R9" s="19">
        <v>0</v>
      </c>
      <c r="S9" s="20">
        <v>0</v>
      </c>
      <c r="T9" s="20">
        <v>0</v>
      </c>
      <c r="U9" s="27">
        <f t="shared" ref="U9" si="5">Q9-R9</f>
        <v>59830</v>
      </c>
      <c r="V9" s="31" t="s">
        <v>14</v>
      </c>
    </row>
    <row r="10" spans="1:22" ht="27" customHeight="1" x14ac:dyDescent="0.3">
      <c r="A10" s="7">
        <v>55675</v>
      </c>
      <c r="B10" s="3" t="s">
        <v>10</v>
      </c>
      <c r="C10" s="70">
        <v>45183</v>
      </c>
      <c r="D10" s="5">
        <v>1</v>
      </c>
      <c r="E10" s="28">
        <f>H9</f>
        <v>16733</v>
      </c>
      <c r="F10" s="49"/>
      <c r="G10" s="49">
        <f t="shared" si="0"/>
        <v>16733</v>
      </c>
      <c r="H10" s="19"/>
      <c r="I10" s="20">
        <f t="shared" si="1"/>
        <v>16733</v>
      </c>
      <c r="J10" s="29">
        <v>0</v>
      </c>
      <c r="K10" s="23">
        <v>0</v>
      </c>
      <c r="L10" s="23">
        <v>0</v>
      </c>
      <c r="M10" s="23">
        <f t="shared" ref="M10" si="6">H10</f>
        <v>0</v>
      </c>
      <c r="N10" s="23"/>
      <c r="O10" s="23">
        <f>ROUND(I10-SUM(J10:M10),0)</f>
        <v>16733</v>
      </c>
      <c r="P10" s="30" t="s">
        <v>17</v>
      </c>
      <c r="Q10" s="19">
        <v>16733</v>
      </c>
      <c r="R10" s="19">
        <v>0</v>
      </c>
      <c r="S10" s="20">
        <v>0</v>
      </c>
      <c r="T10" s="20">
        <v>0</v>
      </c>
      <c r="U10" s="27">
        <f>Q10-R10-S10-T10</f>
        <v>16733</v>
      </c>
      <c r="V10" s="31" t="s">
        <v>16</v>
      </c>
    </row>
    <row r="11" spans="1:22" ht="27" customHeight="1" x14ac:dyDescent="0.3">
      <c r="A11" s="7">
        <v>55675</v>
      </c>
      <c r="B11" s="3"/>
      <c r="C11" s="71"/>
      <c r="D11" s="5"/>
      <c r="E11" s="28"/>
      <c r="F11" s="49"/>
      <c r="G11" s="49"/>
      <c r="H11" s="19"/>
      <c r="I11" s="20"/>
      <c r="J11" s="29"/>
      <c r="K11" s="23"/>
      <c r="L11" s="23"/>
      <c r="M11" s="23"/>
      <c r="N11" s="23"/>
      <c r="O11" s="23"/>
      <c r="P11" s="30"/>
      <c r="Q11" s="19"/>
      <c r="R11" s="19"/>
      <c r="S11" s="20"/>
      <c r="T11" s="20"/>
      <c r="U11" s="27">
        <v>24750</v>
      </c>
      <c r="V11" s="31" t="s">
        <v>20</v>
      </c>
    </row>
    <row r="12" spans="1:22" ht="27" customHeight="1" x14ac:dyDescent="0.3">
      <c r="A12" s="7">
        <v>55675</v>
      </c>
      <c r="B12" s="3"/>
      <c r="C12" s="71"/>
      <c r="D12" s="5"/>
      <c r="E12" s="28"/>
      <c r="F12" s="49"/>
      <c r="G12" s="49"/>
      <c r="H12" s="19"/>
      <c r="I12" s="20"/>
      <c r="J12" s="29"/>
      <c r="K12" s="23"/>
      <c r="L12" s="23"/>
      <c r="M12" s="23"/>
      <c r="N12" s="23"/>
      <c r="O12" s="23"/>
      <c r="P12" s="30"/>
      <c r="Q12" s="19"/>
      <c r="R12" s="19"/>
      <c r="S12" s="20"/>
      <c r="T12" s="20"/>
      <c r="U12" s="27">
        <v>49500</v>
      </c>
      <c r="V12" s="31" t="s">
        <v>19</v>
      </c>
    </row>
    <row r="13" spans="1:22" s="50" customFormat="1" ht="27" customHeight="1" x14ac:dyDescent="0.3">
      <c r="B13" s="51"/>
      <c r="C13" s="52"/>
      <c r="D13" s="53"/>
      <c r="E13" s="54"/>
      <c r="F13" s="55"/>
      <c r="G13" s="55">
        <f t="shared" ref="G13" si="7">ROUND(E13-F13,)</f>
        <v>0</v>
      </c>
      <c r="H13" s="56">
        <f t="shared" ref="H13" si="8">ROUND(G13*$H$6,0)</f>
        <v>0</v>
      </c>
      <c r="I13" s="57">
        <f t="shared" ref="I13" si="9">G13+H13</f>
        <v>0</v>
      </c>
      <c r="J13" s="58">
        <f t="shared" ref="J13" si="10">ROUND(G13*$J$6,)</f>
        <v>0</v>
      </c>
      <c r="K13" s="59">
        <f t="shared" ref="K13" si="11">ROUND(G13*$K$6,)</f>
        <v>0</v>
      </c>
      <c r="L13" s="59">
        <f t="shared" ref="L13" si="12">ROUND(G13*$L$6,)</f>
        <v>0</v>
      </c>
      <c r="M13" s="59">
        <f t="shared" ref="M13" si="13">H13</f>
        <v>0</v>
      </c>
      <c r="N13" s="59"/>
      <c r="O13" s="59">
        <f>ROUND(I13-SUM(J13:M13),0)</f>
        <v>0</v>
      </c>
      <c r="P13" s="60"/>
      <c r="Q13" s="56"/>
      <c r="R13" s="56">
        <f>Q13*$R$6</f>
        <v>0</v>
      </c>
      <c r="S13" s="57">
        <v>0</v>
      </c>
      <c r="T13" s="57">
        <v>0</v>
      </c>
      <c r="U13" s="61">
        <f>Q13-R13-S13-T13</f>
        <v>0</v>
      </c>
      <c r="V13" s="62"/>
    </row>
    <row r="14" spans="1:22" ht="27" customHeight="1" x14ac:dyDescent="0.3">
      <c r="A14" s="7">
        <v>55014</v>
      </c>
      <c r="B14" s="32" t="s">
        <v>45</v>
      </c>
      <c r="C14" s="68">
        <v>44957</v>
      </c>
      <c r="D14" s="33">
        <v>1</v>
      </c>
      <c r="E14" s="28">
        <v>381000</v>
      </c>
      <c r="F14" s="49">
        <v>61955</v>
      </c>
      <c r="G14" s="49">
        <v>319045</v>
      </c>
      <c r="H14" s="19">
        <v>57428</v>
      </c>
      <c r="I14" s="20">
        <v>376473</v>
      </c>
      <c r="J14" s="29">
        <v>3190</v>
      </c>
      <c r="K14" s="23">
        <v>15952</v>
      </c>
      <c r="L14" s="23">
        <v>0</v>
      </c>
      <c r="M14" s="23">
        <v>57428</v>
      </c>
      <c r="N14" s="23">
        <v>15952.25</v>
      </c>
      <c r="O14" s="23">
        <v>283951</v>
      </c>
      <c r="P14" s="30" t="s">
        <v>4</v>
      </c>
      <c r="Q14" s="35">
        <v>283951</v>
      </c>
      <c r="R14" s="35">
        <v>0</v>
      </c>
      <c r="S14" s="35">
        <v>0</v>
      </c>
      <c r="T14" s="35">
        <v>0</v>
      </c>
      <c r="U14" s="38">
        <v>283951</v>
      </c>
      <c r="V14" s="39" t="s">
        <v>7</v>
      </c>
    </row>
    <row r="15" spans="1:22" ht="27" customHeight="1" x14ac:dyDescent="0.3">
      <c r="A15" s="7">
        <v>55014</v>
      </c>
      <c r="B15" s="32" t="s">
        <v>8</v>
      </c>
      <c r="C15" s="68"/>
      <c r="D15" s="33"/>
      <c r="E15" s="28">
        <v>57428</v>
      </c>
      <c r="F15" s="49"/>
      <c r="G15" s="49">
        <v>57428</v>
      </c>
      <c r="H15" s="19"/>
      <c r="I15" s="20">
        <v>57428</v>
      </c>
      <c r="J15" s="29">
        <v>0</v>
      </c>
      <c r="K15" s="23">
        <v>0</v>
      </c>
      <c r="L15" s="23">
        <v>0</v>
      </c>
      <c r="M15" s="23">
        <v>0</v>
      </c>
      <c r="N15" s="23"/>
      <c r="O15" s="23">
        <v>57428</v>
      </c>
      <c r="P15" s="30" t="s">
        <v>15</v>
      </c>
      <c r="Q15" s="35">
        <v>57428</v>
      </c>
      <c r="R15" s="35">
        <v>0</v>
      </c>
      <c r="S15" s="35">
        <v>0</v>
      </c>
      <c r="T15" s="35">
        <v>0</v>
      </c>
      <c r="U15" s="38">
        <v>57428</v>
      </c>
      <c r="V15" s="39" t="s">
        <v>9</v>
      </c>
    </row>
    <row r="16" spans="1:22" x14ac:dyDescent="0.3">
      <c r="A16" s="7">
        <v>55014</v>
      </c>
      <c r="B16" s="32"/>
      <c r="C16" s="68"/>
      <c r="D16" s="33"/>
      <c r="E16" s="34"/>
      <c r="F16" s="35"/>
      <c r="G16" s="34"/>
      <c r="H16" s="35"/>
      <c r="I16" s="36"/>
      <c r="J16" s="17"/>
      <c r="K16" s="37"/>
      <c r="L16" s="37"/>
      <c r="M16" s="37"/>
      <c r="N16" s="37"/>
      <c r="O16" s="37"/>
      <c r="P16" s="30"/>
      <c r="Q16" s="35"/>
      <c r="R16" s="35"/>
      <c r="S16" s="35"/>
      <c r="T16" s="35"/>
      <c r="U16" s="38">
        <v>24750</v>
      </c>
      <c r="V16" s="39" t="s">
        <v>21</v>
      </c>
    </row>
    <row r="17" spans="2:22" x14ac:dyDescent="0.3">
      <c r="B17" s="32"/>
      <c r="C17" s="68"/>
      <c r="D17" s="33"/>
      <c r="E17" s="34"/>
      <c r="F17" s="35"/>
      <c r="G17" s="34"/>
      <c r="H17" s="35"/>
      <c r="I17" s="36"/>
      <c r="J17" s="17"/>
      <c r="K17" s="37"/>
      <c r="L17" s="37"/>
      <c r="M17" s="37"/>
      <c r="N17" s="37"/>
      <c r="O17" s="37"/>
      <c r="P17" s="30"/>
      <c r="Q17" s="35"/>
      <c r="R17" s="35"/>
      <c r="S17" s="35"/>
      <c r="T17" s="35"/>
      <c r="U17" s="38"/>
      <c r="V17" s="39"/>
    </row>
    <row r="18" spans="2:22" ht="15" thickBot="1" x14ac:dyDescent="0.35">
      <c r="B18" s="2"/>
      <c r="C18" s="69"/>
      <c r="D18" s="4"/>
      <c r="E18" s="40"/>
      <c r="F18" s="40"/>
      <c r="G18" s="40"/>
      <c r="H18" s="41"/>
      <c r="I18" s="42"/>
      <c r="J18" s="43"/>
      <c r="K18" s="44"/>
      <c r="L18" s="44"/>
      <c r="M18" s="44"/>
      <c r="N18" s="44"/>
      <c r="O18" s="44"/>
      <c r="P18" s="45"/>
      <c r="Q18" s="41"/>
      <c r="R18" s="41"/>
      <c r="S18" s="41"/>
      <c r="T18" s="41"/>
      <c r="U18" s="46"/>
      <c r="V18" s="4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LCEPL IT Department</cp:lastModifiedBy>
  <cp:lastPrinted>2022-06-10T14:20:18Z</cp:lastPrinted>
  <dcterms:created xsi:type="dcterms:W3CDTF">2022-06-10T14:11:52Z</dcterms:created>
  <dcterms:modified xsi:type="dcterms:W3CDTF">2025-05-27T09:37:38Z</dcterms:modified>
</cp:coreProperties>
</file>