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Desktop\Payment\Task\Laxmi\MAV ENTERPRISES\"/>
    </mc:Choice>
  </mc:AlternateContent>
  <xr:revisionPtr revIDLastSave="0" documentId="13_ncr:1_{47F20815-466C-4643-AA82-B058A37852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M20" i="1" l="1"/>
  <c r="H20" i="1"/>
  <c r="N20" i="1" s="1"/>
  <c r="J20" i="1"/>
  <c r="K20" i="1"/>
  <c r="L20" i="1"/>
  <c r="G10" i="1"/>
  <c r="J10" i="1" s="1"/>
  <c r="G19" i="1"/>
  <c r="M19" i="1" s="1"/>
  <c r="S18" i="1"/>
  <c r="M10" i="1" l="1"/>
  <c r="L10" i="1"/>
  <c r="I20" i="1"/>
  <c r="P20" i="1" s="1"/>
  <c r="H10" i="1"/>
  <c r="N10" i="1" s="1"/>
  <c r="E11" i="1" s="1"/>
  <c r="P11" i="1" s="1"/>
  <c r="K10" i="1"/>
  <c r="H19" i="1"/>
  <c r="N19" i="1" s="1"/>
  <c r="E21" i="1" s="1"/>
  <c r="P21" i="1" s="1"/>
  <c r="J19" i="1"/>
  <c r="K19" i="1"/>
  <c r="L19" i="1"/>
  <c r="T9" i="1"/>
  <c r="I10" i="1" l="1"/>
  <c r="P10" i="1" s="1"/>
  <c r="I19" i="1"/>
  <c r="P19" i="1" s="1"/>
  <c r="T16" i="1"/>
  <c r="T17" i="1"/>
  <c r="T15" i="1"/>
  <c r="T8" i="1"/>
  <c r="G17" i="1"/>
  <c r="K17" i="1" s="1"/>
  <c r="G15" i="1"/>
  <c r="M15" i="1" s="1"/>
  <c r="H17" i="1" l="1"/>
  <c r="N17" i="1" s="1"/>
  <c r="E18" i="1" s="1"/>
  <c r="P18" i="1" s="1"/>
  <c r="L17" i="1"/>
  <c r="M17" i="1"/>
  <c r="J17" i="1"/>
  <c r="H15" i="1"/>
  <c r="N15" i="1" s="1"/>
  <c r="E16" i="1" s="1"/>
  <c r="P16" i="1" s="1"/>
  <c r="J15" i="1"/>
  <c r="K15" i="1"/>
  <c r="L15" i="1"/>
  <c r="S14" i="1"/>
  <c r="I15" i="1" l="1"/>
  <c r="P15" i="1" s="1"/>
  <c r="I17" i="1"/>
  <c r="P17" i="1" s="1"/>
  <c r="G14" i="1"/>
  <c r="H14" i="1" s="1"/>
  <c r="G8" i="1"/>
  <c r="L8" i="1" s="1"/>
  <c r="V15" i="1" l="1"/>
  <c r="M8" i="1"/>
  <c r="K8" i="1"/>
  <c r="H8" i="1"/>
  <c r="K14" i="1"/>
  <c r="J14" i="1"/>
  <c r="M14" i="1"/>
  <c r="L14" i="1"/>
  <c r="J8" i="1"/>
  <c r="N14" i="1" l="1"/>
  <c r="I14" i="1"/>
  <c r="P14" i="1" l="1"/>
  <c r="N8" i="1"/>
  <c r="I8" i="1"/>
  <c r="P8" i="1" l="1"/>
  <c r="E9" i="1"/>
  <c r="P9" i="1" s="1"/>
  <c r="V8" i="1" l="1"/>
</calcChain>
</file>

<file path=xl/sharedStrings.xml><?xml version="1.0" encoding="utf-8"?>
<sst xmlns="http://schemas.openxmlformats.org/spreadsheetml/2006/main" count="55" uniqueCount="51">
  <si>
    <t>Amount</t>
  </si>
  <si>
    <t>PAYMENT NOTE No.</t>
  </si>
  <si>
    <t>UTR</t>
  </si>
  <si>
    <t>Kutbi Village Pipe laying work</t>
  </si>
  <si>
    <t>MAV ENTERPRISES</t>
  </si>
  <si>
    <t>19-10-2023 NEFT/AXISP00435739497/RIUP23/2783/MAV ENTERPRISES/BKID0007650 168193.00</t>
  </si>
  <si>
    <t>Amirnagar Village Pipe laying  &amp; Restoration work</t>
  </si>
  <si>
    <t>02-11-2023 NEFT/AXISP00439799506/RIUP23/3015/MAV ENTERPRISES/BKID0007650 258244.00</t>
  </si>
  <si>
    <t>RIUP23/2783</t>
  </si>
  <si>
    <t>RIUP23/3015</t>
  </si>
  <si>
    <t>GST Release Note</t>
  </si>
  <si>
    <t>08-12-2023 NEFT/AXISP00451236001/RIUP23/3589/MAV ENTERPRISES/BKID0007650 63747.00</t>
  </si>
  <si>
    <t>08-12-2023 NEFT/AXISP00451236002/RIUP23/3655/MAV ENTERPRISES/BKID0007650 114777.00</t>
  </si>
  <si>
    <t>RIUP23/3589</t>
  </si>
  <si>
    <t>RIUP23/3655</t>
  </si>
  <si>
    <t>Advance Village Wise</t>
  </si>
  <si>
    <t>15-01-2024 NEFT/AXISP00462584647/RIUP23/3588/MAV ENTERPRISES/BKID0007650 45935.00</t>
  </si>
  <si>
    <t>RIUP23/3588</t>
  </si>
  <si>
    <t>04-03-2024 NEFT/AXISP00476815317/RIUP23/4965/MAV ENTERPRISES/BKID0007650 148500.00</t>
  </si>
  <si>
    <t>30-03-2024 NEFT/AXISP00486493297/RIUP23/5174/MAV ENTERPRISES/BKID0007650 329626.00</t>
  </si>
  <si>
    <t>03-05-2024 NEFT/AXISP00496514906/RIUP24/0154/MAV ENTERPRISES/BKID0007650 100000.00</t>
  </si>
  <si>
    <t>01-06-2024 NEFT/AXISP00505106998/RIUP24/0722/MAV ENTERPRISES/BKID0007650 13738.00</t>
  </si>
  <si>
    <t>01-06-2024 NEFT/AXISP00505106999/RIUP24/0153/MAV ENTERPRISES/BKID0007650 71447.00</t>
  </si>
  <si>
    <t>RIUP24/0153</t>
  </si>
  <si>
    <t>18 , 20</t>
  </si>
  <si>
    <t>06-07-2024 NEFT/AXISP00516372439/RIUP24/0916/MAV ENTERPRISES/BKID0007650 ₹ 1,08,329.00</t>
  </si>
  <si>
    <t>03-08-2024 NEFT/AXISP00524511264/RIUP24/0915/MAV ENTERPRISES/BKID0007650 91973.00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</si>
  <si>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</si>
  <si>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</si>
  <si>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</si>
  <si>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</si>
  <si>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</si>
  <si>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</si>
  <si>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</si>
  <si>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</si>
  <si>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</si>
  <si>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</si>
  <si>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</si>
  <si>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</si>
  <si>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</si>
  <si>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</si>
  <si>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</si>
  <si>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</si>
  <si>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</si>
  <si>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</si>
  <si>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</si>
  <si>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Hold the Amount because the Qty. is more then the DPR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</si>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</sst>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333333"/>
      <name val="Verdana"/>
      <family val="2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15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2" xfId="1" applyNumberFormat="1" applyFont="1" applyFill="1" applyBorder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9" fontId="3" fillId="3" borderId="2" xfId="1" applyNumberFormat="1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43" fontId="3" fillId="2" borderId="4" xfId="1" applyNumberFormat="1" applyFont="1" applyFill="1" applyBorder="1" applyAlignment="1">
      <alignment horizontal="right" vertical="center"/>
    </xf>
    <xf numFmtId="0" fontId="0" fillId="3" borderId="2" xfId="0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43" fontId="3" fillId="4" borderId="3" xfId="1" applyNumberFormat="1" applyFont="1" applyFill="1" applyBorder="1" applyAlignment="1">
      <alignment vertical="center"/>
    </xf>
    <xf numFmtId="43" fontId="3" fillId="5" borderId="3" xfId="1" applyNumberFormat="1" applyFont="1" applyFill="1" applyBorder="1" applyAlignment="1">
      <alignment vertical="center"/>
    </xf>
    <xf numFmtId="0" fontId="0" fillId="2" borderId="0" xfId="0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43" fontId="3" fillId="2" borderId="4" xfId="1" applyNumberFormat="1" applyFont="1" applyFill="1" applyBorder="1" applyAlignment="1">
      <alignment vertical="center" wrapText="1"/>
    </xf>
    <xf numFmtId="43" fontId="3" fillId="3" borderId="2" xfId="1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43" fontId="9" fillId="6" borderId="3" xfId="1" applyNumberFormat="1" applyFont="1" applyFill="1" applyBorder="1" applyAlignment="1">
      <alignment vertical="center"/>
    </xf>
    <xf numFmtId="43" fontId="3" fillId="0" borderId="3" xfId="1" applyNumberFormat="1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3" fontId="10" fillId="2" borderId="5" xfId="2" applyFont="1" applyFill="1" applyBorder="1" applyAlignment="1">
      <alignment horizontal="center" vertical="center"/>
    </xf>
    <xf numFmtId="43" fontId="6" fillId="2" borderId="5" xfId="2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4"/>
  <sheetViews>
    <sheetView tabSelected="1" zoomScale="85" zoomScaleNormal="85" workbookViewId="0">
      <pane ySplit="5" topLeftCell="A6" activePane="bottomLeft" state="frozen"/>
      <selection pane="bottomLeft" activeCell="E10" sqref="E10"/>
    </sheetView>
  </sheetViews>
  <sheetFormatPr defaultColWidth="9" defaultRowHeight="24.9" customHeight="1" x14ac:dyDescent="0.3"/>
  <cols>
    <col min="1" max="1" width="8.109375" style="3" bestFit="1" customWidth="1"/>
    <col min="2" max="2" width="43.6640625" style="3" bestFit="1" customWidth="1"/>
    <col min="3" max="3" width="16" style="3" bestFit="1" customWidth="1"/>
    <col min="4" max="4" width="29.5546875" style="3" bestFit="1" customWidth="1"/>
    <col min="5" max="5" width="16.6640625" style="3" bestFit="1" customWidth="1"/>
    <col min="6" max="6" width="11.33203125" style="3" bestFit="1" customWidth="1"/>
    <col min="7" max="7" width="19.88671875" style="3" bestFit="1" customWidth="1"/>
    <col min="8" max="8" width="12.109375" style="14" bestFit="1" customWidth="1"/>
    <col min="9" max="9" width="19.44140625" style="14" bestFit="1" customWidth="1"/>
    <col min="10" max="10" width="11.88671875" style="3" bestFit="1" customWidth="1"/>
    <col min="11" max="11" width="13.88671875" style="3" bestFit="1" customWidth="1"/>
    <col min="12" max="12" width="22" style="3" customWidth="1"/>
    <col min="13" max="13" width="19.44140625" style="3" customWidth="1"/>
    <col min="14" max="14" width="16.6640625" style="3" bestFit="1" customWidth="1"/>
    <col min="15" max="15" width="13.6640625" style="3" customWidth="1"/>
    <col min="16" max="16" width="17" style="3" bestFit="1" customWidth="1"/>
    <col min="17" max="17" width="13.44140625" style="3" customWidth="1"/>
    <col min="18" max="18" width="11.5546875" style="3" bestFit="1" customWidth="1"/>
    <col min="19" max="19" width="15.33203125" style="3" customWidth="1"/>
    <col min="20" max="20" width="22.44140625" style="3" bestFit="1" customWidth="1"/>
    <col min="21" max="21" width="87.6640625" style="33" bestFit="1" customWidth="1"/>
    <col min="22" max="22" width="22.44140625" style="3" bestFit="1" customWidth="1"/>
    <col min="23" max="23" width="11.109375" style="3" customWidth="1"/>
    <col min="24" max="16384" width="9" style="3"/>
  </cols>
  <sheetData>
    <row r="1" spans="1:22" ht="24.9" customHeight="1" x14ac:dyDescent="0.3">
      <c r="A1" t="s">
        <v>27</v>
      </c>
      <c r="B1" t="s">
        <v>4</v>
      </c>
      <c r="E1" s="4"/>
      <c r="F1" s="4"/>
      <c r="G1" s="4"/>
      <c r="H1" s="5"/>
      <c r="I1" s="5"/>
    </row>
    <row r="2" spans="1:22" ht="24.9" customHeight="1" x14ac:dyDescent="0.3">
      <c r="A2" t="s">
        <v>28</v>
      </c>
      <c r="B2" t="s">
        <v>29</v>
      </c>
      <c r="E2" s="4"/>
      <c r="F2" s="4"/>
      <c r="G2" s="4"/>
      <c r="H2" s="5"/>
      <c r="I2" s="5"/>
    </row>
    <row r="3" spans="1:22" ht="24.9" customHeight="1" thickBot="1" x14ac:dyDescent="0.35">
      <c r="A3" t="s">
        <v>30</v>
      </c>
      <c r="B3" t="s">
        <v>31</v>
      </c>
      <c r="C3" s="6"/>
      <c r="D3" s="6"/>
      <c r="G3" s="7"/>
      <c r="I3" s="7"/>
      <c r="J3" s="8"/>
      <c r="K3" s="8"/>
      <c r="L3" s="8"/>
      <c r="M3" s="8"/>
      <c r="N3" s="8"/>
      <c r="O3" s="8"/>
      <c r="P3" s="8"/>
      <c r="Q3" s="8"/>
      <c r="R3" s="8"/>
      <c r="S3" s="8"/>
    </row>
    <row r="4" spans="1:22" ht="24.9" customHeight="1" thickBot="1" x14ac:dyDescent="0.35">
      <c r="A4" t="s">
        <v>32</v>
      </c>
      <c r="B4" t="s">
        <v>31</v>
      </c>
      <c r="C4" s="9"/>
      <c r="D4" s="9"/>
      <c r="E4" s="9"/>
      <c r="F4" s="8"/>
      <c r="G4" s="8"/>
      <c r="H4" s="10"/>
      <c r="I4" s="10"/>
      <c r="J4" s="8"/>
      <c r="K4" s="8"/>
      <c r="L4" s="8"/>
      <c r="M4" s="8"/>
      <c r="Q4" s="8"/>
      <c r="R4" s="11"/>
      <c r="S4" s="11"/>
      <c r="T4" s="11"/>
      <c r="U4" s="34"/>
      <c r="V4" s="11"/>
    </row>
    <row r="5" spans="1:22" ht="25.5" customHeight="1" x14ac:dyDescent="0.3">
      <c r="A5" s="43" t="s">
        <v>33</v>
      </c>
      <c r="B5" s="44" t="s">
        <v>34</v>
      </c>
      <c r="C5" s="45" t="s">
        <v>35</v>
      </c>
      <c r="D5" s="46" t="s">
        <v>36</v>
      </c>
      <c r="E5" s="44" t="s">
        <v>37</v>
      </c>
      <c r="F5" s="44" t="s">
        <v>38</v>
      </c>
      <c r="G5" s="46" t="s">
        <v>39</v>
      </c>
      <c r="H5" s="47" t="s">
        <v>40</v>
      </c>
      <c r="I5" s="48" t="s">
        <v>0</v>
      </c>
      <c r="J5" s="44" t="s">
        <v>41</v>
      </c>
      <c r="K5" s="44" t="s">
        <v>42</v>
      </c>
      <c r="L5" s="44" t="s">
        <v>43</v>
      </c>
      <c r="M5" s="44" t="s">
        <v>44</v>
      </c>
      <c r="N5" s="44" t="s">
        <v>45</v>
      </c>
      <c r="O5" s="49" t="s">
        <v>46</v>
      </c>
      <c r="P5" s="44" t="s">
        <v>47</v>
      </c>
      <c r="Q5" s="22" t="s">
        <v>1</v>
      </c>
      <c r="R5" s="44" t="s">
        <v>48</v>
      </c>
      <c r="S5" s="44" t="s">
        <v>49</v>
      </c>
      <c r="T5" s="44" t="s">
        <v>50</v>
      </c>
      <c r="U5" s="22" t="s">
        <v>2</v>
      </c>
      <c r="V5" s="22" t="s">
        <v>15</v>
      </c>
    </row>
    <row r="6" spans="1:22" ht="24.9" customHeight="1" thickBot="1" x14ac:dyDescent="0.35">
      <c r="A6" s="21"/>
      <c r="B6" s="13"/>
      <c r="C6" s="13"/>
      <c r="D6" s="13"/>
      <c r="E6" s="13"/>
      <c r="F6" s="13"/>
      <c r="G6" s="13"/>
      <c r="H6" s="30">
        <v>0.18</v>
      </c>
      <c r="I6" s="13"/>
      <c r="J6" s="30">
        <v>0.01</v>
      </c>
      <c r="K6" s="30">
        <v>0.05</v>
      </c>
      <c r="L6" s="30">
        <v>0.1</v>
      </c>
      <c r="M6" s="30">
        <v>0.1</v>
      </c>
      <c r="N6" s="30">
        <v>0.18</v>
      </c>
      <c r="O6" s="30"/>
      <c r="P6" s="13"/>
      <c r="Q6" s="13"/>
      <c r="R6" s="13"/>
      <c r="S6" s="30">
        <v>0.01</v>
      </c>
      <c r="T6" s="13"/>
      <c r="U6" s="35"/>
      <c r="V6" s="13"/>
    </row>
    <row r="7" spans="1:22" s="15" customFormat="1" ht="24.9" customHeight="1" x14ac:dyDescent="0.3">
      <c r="A7" s="29"/>
      <c r="B7" s="16"/>
      <c r="C7" s="16"/>
      <c r="D7" s="16"/>
      <c r="E7" s="16"/>
      <c r="F7" s="16"/>
      <c r="G7" s="16"/>
      <c r="H7" s="18"/>
      <c r="I7" s="16"/>
      <c r="J7" s="18"/>
      <c r="K7" s="18"/>
      <c r="L7" s="18"/>
      <c r="M7" s="18"/>
      <c r="N7" s="18"/>
      <c r="O7" s="18"/>
      <c r="P7" s="16"/>
      <c r="Q7" s="16"/>
      <c r="R7" s="16"/>
      <c r="S7" s="18"/>
      <c r="T7" s="16"/>
      <c r="U7" s="36"/>
      <c r="V7" s="16"/>
    </row>
    <row r="8" spans="1:22" ht="24.9" customHeight="1" x14ac:dyDescent="0.3">
      <c r="A8" s="19">
        <v>59475</v>
      </c>
      <c r="B8" s="23" t="s">
        <v>3</v>
      </c>
      <c r="C8" s="1">
        <v>45205</v>
      </c>
      <c r="D8" s="24">
        <v>13</v>
      </c>
      <c r="E8" s="12">
        <v>255192.5</v>
      </c>
      <c r="F8" s="12">
        <v>0</v>
      </c>
      <c r="G8" s="12">
        <f>ROUND(E8-F8,)</f>
        <v>255193</v>
      </c>
      <c r="H8" s="12">
        <f>ROUND(G8*$H$6,0)</f>
        <v>45935</v>
      </c>
      <c r="I8" s="12">
        <f>G8+H8</f>
        <v>301128</v>
      </c>
      <c r="J8" s="12">
        <f>ROUND(G8*$J$6,)</f>
        <v>2552</v>
      </c>
      <c r="K8" s="12">
        <f>(G8*$K$6)</f>
        <v>12759.650000000001</v>
      </c>
      <c r="L8" s="12">
        <f>G8*5%</f>
        <v>12759.650000000001</v>
      </c>
      <c r="M8" s="12">
        <f>ROUND(G8*$M$6,)</f>
        <v>25519</v>
      </c>
      <c r="N8" s="41">
        <f>H8</f>
        <v>45935</v>
      </c>
      <c r="O8" s="12">
        <v>33409</v>
      </c>
      <c r="P8" s="12">
        <f>ROUND(I8-SUM(J8:O8),0)</f>
        <v>168194</v>
      </c>
      <c r="Q8" s="12" t="s">
        <v>8</v>
      </c>
      <c r="R8" s="12">
        <v>168193</v>
      </c>
      <c r="S8" s="12">
        <v>0</v>
      </c>
      <c r="T8" s="31">
        <f>R8-S8</f>
        <v>168193</v>
      </c>
      <c r="U8" s="37" t="s">
        <v>5</v>
      </c>
      <c r="V8" s="42">
        <f>SUM(P8:P13,0)-SUM(T8:T13,0)</f>
        <v>48488</v>
      </c>
    </row>
    <row r="9" spans="1:22" ht="24.9" customHeight="1" x14ac:dyDescent="0.3">
      <c r="A9" s="19">
        <v>59475</v>
      </c>
      <c r="B9" s="23" t="s">
        <v>10</v>
      </c>
      <c r="C9" s="1">
        <v>45205</v>
      </c>
      <c r="D9" s="24">
        <v>13</v>
      </c>
      <c r="E9" s="12">
        <f>N8</f>
        <v>45935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41">
        <f>E9</f>
        <v>45935</v>
      </c>
      <c r="Q9" s="12" t="s">
        <v>17</v>
      </c>
      <c r="R9" s="12">
        <v>45935</v>
      </c>
      <c r="S9" s="12">
        <v>0</v>
      </c>
      <c r="T9" s="31">
        <f>R9-S9</f>
        <v>45935</v>
      </c>
      <c r="U9" s="37" t="s">
        <v>16</v>
      </c>
      <c r="V9" s="42"/>
    </row>
    <row r="10" spans="1:22" ht="24.9" customHeight="1" x14ac:dyDescent="0.3">
      <c r="A10" s="19">
        <v>59475</v>
      </c>
      <c r="B10" s="23"/>
      <c r="C10" s="1">
        <v>45366</v>
      </c>
      <c r="D10" s="24">
        <v>16</v>
      </c>
      <c r="E10" s="12">
        <v>510963</v>
      </c>
      <c r="F10" s="12"/>
      <c r="G10" s="12">
        <f>ROUND(E10-F10,)</f>
        <v>510963</v>
      </c>
      <c r="H10" s="12">
        <f>ROUND(G10*$H$6,0)</f>
        <v>91973</v>
      </c>
      <c r="I10" s="12">
        <f>G10+H10</f>
        <v>602936</v>
      </c>
      <c r="J10" s="12">
        <f>ROUND(G10*$J$6,)</f>
        <v>5110</v>
      </c>
      <c r="K10" s="12">
        <f>(G10*$K$6)</f>
        <v>25548.15</v>
      </c>
      <c r="L10" s="12">
        <f>G10*10%</f>
        <v>51096.3</v>
      </c>
      <c r="M10" s="12">
        <f>ROUND(G10*$M$6,)</f>
        <v>51096</v>
      </c>
      <c r="N10" s="41">
        <f>H10</f>
        <v>91973</v>
      </c>
      <c r="O10" s="12"/>
      <c r="P10" s="12">
        <f>ROUND(I10-SUM(J10:O10),0)</f>
        <v>378113</v>
      </c>
      <c r="Q10" s="12"/>
      <c r="R10" s="12"/>
      <c r="S10" s="12"/>
      <c r="T10" s="31">
        <v>329626</v>
      </c>
      <c r="U10" s="37" t="s">
        <v>19</v>
      </c>
      <c r="V10" s="42"/>
    </row>
    <row r="11" spans="1:22" ht="24.9" customHeight="1" x14ac:dyDescent="0.3">
      <c r="A11" s="19">
        <v>59475</v>
      </c>
      <c r="B11" s="23"/>
      <c r="C11" s="1"/>
      <c r="D11" s="24">
        <v>16</v>
      </c>
      <c r="E11" s="12">
        <f>N10</f>
        <v>91973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41">
        <f>E11</f>
        <v>91973</v>
      </c>
      <c r="Q11" s="12"/>
      <c r="R11" s="12"/>
      <c r="S11" s="12"/>
      <c r="T11" s="31">
        <v>91973</v>
      </c>
      <c r="U11" s="37" t="s">
        <v>26</v>
      </c>
      <c r="V11" s="12"/>
    </row>
    <row r="12" spans="1:22" ht="24.9" customHeight="1" x14ac:dyDescent="0.3">
      <c r="A12" s="19"/>
      <c r="B12" s="23"/>
      <c r="C12" s="1"/>
      <c r="D12" s="24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37"/>
      <c r="V12" s="12"/>
    </row>
    <row r="13" spans="1:22" ht="24.9" customHeight="1" x14ac:dyDescent="0.3">
      <c r="A13" s="19"/>
      <c r="B13" s="23"/>
      <c r="C13" s="1"/>
      <c r="D13" s="24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37"/>
      <c r="V13" s="12"/>
    </row>
    <row r="14" spans="1:22" s="15" customFormat="1" ht="24.9" customHeight="1" x14ac:dyDescent="0.3">
      <c r="A14" s="20"/>
      <c r="B14" s="25"/>
      <c r="C14" s="26"/>
      <c r="D14" s="27"/>
      <c r="E14" s="17"/>
      <c r="F14" s="17"/>
      <c r="G14" s="17">
        <f t="shared" ref="G14" si="0">ROUND(E14-F14,)</f>
        <v>0</v>
      </c>
      <c r="H14" s="17">
        <f t="shared" ref="H14" si="1">ROUND(G14*$H$6,0)</f>
        <v>0</v>
      </c>
      <c r="I14" s="17">
        <f t="shared" ref="I14" si="2">G14+H14</f>
        <v>0</v>
      </c>
      <c r="J14" s="17">
        <f t="shared" ref="J14" si="3">ROUND(G14*$J$6,)</f>
        <v>0</v>
      </c>
      <c r="K14" s="17">
        <f t="shared" ref="K14" si="4">ROUND(G14*$K$6,)</f>
        <v>0</v>
      </c>
      <c r="L14" s="17">
        <f t="shared" ref="L14" si="5">ROUND(G14*$L$6,)</f>
        <v>0</v>
      </c>
      <c r="M14" s="17">
        <f t="shared" ref="M14" si="6">ROUND(G14*$M$6,)</f>
        <v>0</v>
      </c>
      <c r="N14" s="17">
        <f t="shared" ref="N14" si="7">H14</f>
        <v>0</v>
      </c>
      <c r="O14" s="17"/>
      <c r="P14" s="17">
        <f t="shared" ref="P14" si="8">ROUND(I14-SUM(J14:N14),0)</f>
        <v>0</v>
      </c>
      <c r="Q14" s="17"/>
      <c r="R14" s="17"/>
      <c r="S14" s="17">
        <f>R14*$S$6</f>
        <v>0</v>
      </c>
      <c r="T14" s="17"/>
      <c r="U14" s="38"/>
      <c r="V14" s="17"/>
    </row>
    <row r="15" spans="1:22" ht="24.9" customHeight="1" x14ac:dyDescent="0.3">
      <c r="A15" s="19">
        <v>59977</v>
      </c>
      <c r="B15" s="23" t="s">
        <v>6</v>
      </c>
      <c r="C15" s="1">
        <v>45227</v>
      </c>
      <c r="D15" s="24">
        <v>14</v>
      </c>
      <c r="E15" s="12">
        <v>354151</v>
      </c>
      <c r="F15" s="12">
        <v>0</v>
      </c>
      <c r="G15" s="12">
        <f>ROUND(E15-F15,)</f>
        <v>354151</v>
      </c>
      <c r="H15" s="12">
        <f>ROUND(G15*$H$6,0)</f>
        <v>63747</v>
      </c>
      <c r="I15" s="12">
        <f>G15+H15</f>
        <v>417898</v>
      </c>
      <c r="J15" s="12">
        <f>ROUND(G15*$J$6,)</f>
        <v>3542</v>
      </c>
      <c r="K15" s="12">
        <f>(G15*$K$6)</f>
        <v>17707.55</v>
      </c>
      <c r="L15" s="12">
        <f>(G15*$L$6)</f>
        <v>35415.1</v>
      </c>
      <c r="M15" s="12">
        <f>ROUND(G15*$M$6,)</f>
        <v>35415</v>
      </c>
      <c r="N15" s="41">
        <f>H15</f>
        <v>63747</v>
      </c>
      <c r="O15" s="12">
        <v>3828</v>
      </c>
      <c r="P15" s="12">
        <f>ROUND(I15-SUM(J15:O15),0)</f>
        <v>258243</v>
      </c>
      <c r="Q15" s="12" t="s">
        <v>9</v>
      </c>
      <c r="R15" s="12">
        <v>258244</v>
      </c>
      <c r="S15" s="12"/>
      <c r="T15" s="31">
        <f>R15-S15</f>
        <v>258244</v>
      </c>
      <c r="U15" s="37" t="s">
        <v>7</v>
      </c>
      <c r="V15" s="42">
        <f>SUM(P15:P24,0)-SUM(T15:T24,0)</f>
        <v>128533</v>
      </c>
    </row>
    <row r="16" spans="1:22" ht="24.9" customHeight="1" x14ac:dyDescent="0.3">
      <c r="A16" s="19">
        <v>59977</v>
      </c>
      <c r="B16" s="23" t="s">
        <v>10</v>
      </c>
      <c r="C16" s="1"/>
      <c r="D16" s="24">
        <v>14</v>
      </c>
      <c r="E16" s="12">
        <f>N15</f>
        <v>63747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41">
        <f>E16</f>
        <v>63747</v>
      </c>
      <c r="Q16" s="12" t="s">
        <v>13</v>
      </c>
      <c r="R16" s="12">
        <v>63747</v>
      </c>
      <c r="S16" s="12"/>
      <c r="T16" s="31">
        <f t="shared" ref="T16:T17" si="9">R16-S16</f>
        <v>63747</v>
      </c>
      <c r="U16" s="37" t="s">
        <v>11</v>
      </c>
      <c r="V16" s="42"/>
    </row>
    <row r="17" spans="1:22" ht="24.9" customHeight="1" x14ac:dyDescent="0.3">
      <c r="A17" s="19">
        <v>59977</v>
      </c>
      <c r="B17" s="23"/>
      <c r="C17" s="1">
        <v>45261</v>
      </c>
      <c r="D17" s="24">
        <v>15</v>
      </c>
      <c r="E17" s="12">
        <v>155105</v>
      </c>
      <c r="F17" s="12">
        <v>0</v>
      </c>
      <c r="G17" s="12">
        <f>ROUND(E17-F17,)</f>
        <v>155105</v>
      </c>
      <c r="H17" s="12">
        <f>ROUND(G17*$H$6,0)</f>
        <v>27919</v>
      </c>
      <c r="I17" s="12">
        <f>G17+H17</f>
        <v>183024</v>
      </c>
      <c r="J17" s="12">
        <f>ROUND(G17*$J$6,)</f>
        <v>1551</v>
      </c>
      <c r="K17" s="12">
        <f>(G17*$K$6)</f>
        <v>7755.25</v>
      </c>
      <c r="L17" s="12">
        <f>(G17*$L$6)</f>
        <v>15510.5</v>
      </c>
      <c r="M17" s="12">
        <f>ROUND(G17*$M$6,)</f>
        <v>15511</v>
      </c>
      <c r="N17" s="41">
        <f>H17</f>
        <v>27919</v>
      </c>
      <c r="O17" s="12">
        <v>0</v>
      </c>
      <c r="P17" s="12">
        <f>ROUND(I17-SUM(J17:O17),0)</f>
        <v>114777</v>
      </c>
      <c r="Q17" s="12" t="s">
        <v>14</v>
      </c>
      <c r="R17" s="12">
        <v>114777</v>
      </c>
      <c r="S17" s="12"/>
      <c r="T17" s="31">
        <f t="shared" si="9"/>
        <v>114777</v>
      </c>
      <c r="U17" s="37" t="s">
        <v>12</v>
      </c>
      <c r="V17" s="42"/>
    </row>
    <row r="18" spans="1:22" ht="24.9" customHeight="1" x14ac:dyDescent="0.3">
      <c r="A18" s="19">
        <v>59977</v>
      </c>
      <c r="B18" s="23" t="s">
        <v>10</v>
      </c>
      <c r="C18" s="1"/>
      <c r="D18" s="24">
        <v>15</v>
      </c>
      <c r="E18" s="12">
        <f>N17</f>
        <v>27919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41">
        <f>E18</f>
        <v>27919</v>
      </c>
      <c r="Q18" s="12"/>
      <c r="R18" s="12">
        <v>150000</v>
      </c>
      <c r="S18" s="12">
        <f>R18-T18</f>
        <v>1500</v>
      </c>
      <c r="T18" s="31">
        <v>148500</v>
      </c>
      <c r="U18" s="37" t="s">
        <v>18</v>
      </c>
      <c r="V18" s="42"/>
    </row>
    <row r="19" spans="1:22" ht="24.9" customHeight="1" x14ac:dyDescent="0.3">
      <c r="A19" s="19">
        <v>59977</v>
      </c>
      <c r="B19" s="23"/>
      <c r="C19" s="1">
        <v>45370</v>
      </c>
      <c r="D19" s="24">
        <v>18</v>
      </c>
      <c r="E19" s="12">
        <v>451326</v>
      </c>
      <c r="F19" s="12">
        <v>3200</v>
      </c>
      <c r="G19" s="12">
        <f>ROUND(E19-F19,)</f>
        <v>448126</v>
      </c>
      <c r="H19" s="12">
        <f>ROUND(G19*$H$6,0)</f>
        <v>80663</v>
      </c>
      <c r="I19" s="12">
        <f>G19+H19</f>
        <v>528789</v>
      </c>
      <c r="J19" s="12">
        <f>ROUND(G19*$J$6,)</f>
        <v>4481</v>
      </c>
      <c r="K19" s="12">
        <f>(G19*$K$6)</f>
        <v>22406.300000000003</v>
      </c>
      <c r="L19" s="12">
        <f>(G19*$L$6)</f>
        <v>44812.600000000006</v>
      </c>
      <c r="M19" s="12">
        <f>ROUND(G19*$M$6,)</f>
        <v>44813</v>
      </c>
      <c r="N19" s="41">
        <f>H19</f>
        <v>80663</v>
      </c>
      <c r="O19" s="12">
        <v>11053.5</v>
      </c>
      <c r="P19" s="12">
        <f>ROUND(I19-SUM(J19:O19),0)</f>
        <v>320560</v>
      </c>
      <c r="Q19" s="12"/>
      <c r="R19" s="12"/>
      <c r="S19" s="12"/>
      <c r="T19" s="31">
        <v>100000</v>
      </c>
      <c r="U19" s="37" t="s">
        <v>20</v>
      </c>
      <c r="V19" s="42"/>
    </row>
    <row r="20" spans="1:22" ht="24.9" customHeight="1" x14ac:dyDescent="0.3">
      <c r="A20" s="19">
        <v>59977</v>
      </c>
      <c r="B20" s="23"/>
      <c r="C20" s="1">
        <v>45383</v>
      </c>
      <c r="D20" s="24">
        <v>20</v>
      </c>
      <c r="E20" s="12">
        <v>159500</v>
      </c>
      <c r="F20" s="12">
        <v>5800</v>
      </c>
      <c r="G20" s="12">
        <f>ROUND(E20-F20,)</f>
        <v>153700</v>
      </c>
      <c r="H20" s="12">
        <f>ROUND(G20*$H$6,0)</f>
        <v>27666</v>
      </c>
      <c r="I20" s="12">
        <f>G20+H20</f>
        <v>181366</v>
      </c>
      <c r="J20" s="12">
        <f>ROUND(G20*$J$6,)</f>
        <v>1537</v>
      </c>
      <c r="K20" s="12">
        <f>(G20*$K$6)</f>
        <v>7685</v>
      </c>
      <c r="L20" s="12">
        <f>(G20*$L$6)</f>
        <v>15370</v>
      </c>
      <c r="M20" s="12">
        <f>ROUND(G20*$M$6,)</f>
        <v>15370</v>
      </c>
      <c r="N20" s="41">
        <f>H20</f>
        <v>27666</v>
      </c>
      <c r="O20" s="12"/>
      <c r="P20" s="32">
        <f>ROUND(I20-SUM(J20:O20),0)</f>
        <v>113738</v>
      </c>
      <c r="Q20" s="12" t="s">
        <v>23</v>
      </c>
      <c r="R20" s="12"/>
      <c r="S20" s="12"/>
      <c r="T20" s="31">
        <v>71447</v>
      </c>
      <c r="U20" s="39" t="s">
        <v>22</v>
      </c>
      <c r="V20" s="42"/>
    </row>
    <row r="21" spans="1:22" ht="24.9" customHeight="1" x14ac:dyDescent="0.3">
      <c r="A21" s="19">
        <v>59977</v>
      </c>
      <c r="B21" s="23" t="s">
        <v>10</v>
      </c>
      <c r="C21" s="1"/>
      <c r="D21" s="24" t="s">
        <v>24</v>
      </c>
      <c r="E21" s="12">
        <f>N19+N20</f>
        <v>108329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41">
        <f>E21</f>
        <v>108329</v>
      </c>
      <c r="Q21" s="12"/>
      <c r="R21" s="12"/>
      <c r="S21" s="12"/>
      <c r="T21" s="31">
        <v>13736</v>
      </c>
      <c r="U21" s="40" t="s">
        <v>21</v>
      </c>
      <c r="V21" s="42"/>
    </row>
    <row r="22" spans="1:22" ht="24.9" customHeight="1" x14ac:dyDescent="0.3">
      <c r="A22" s="19">
        <v>59977</v>
      </c>
      <c r="B22" s="23"/>
      <c r="C22" s="1"/>
      <c r="D22" s="24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31">
        <v>108329</v>
      </c>
      <c r="U22" s="37" t="s">
        <v>25</v>
      </c>
      <c r="V22" s="42"/>
    </row>
    <row r="23" spans="1:22" ht="24.9" customHeight="1" x14ac:dyDescent="0.3">
      <c r="A23" s="19"/>
      <c r="B23" s="23"/>
      <c r="C23" s="1"/>
      <c r="D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37"/>
      <c r="V23" s="12"/>
    </row>
    <row r="24" spans="1:22" ht="24.9" customHeight="1" thickBot="1" x14ac:dyDescent="0.35">
      <c r="A24" s="21"/>
      <c r="B24" s="2"/>
      <c r="C24" s="2"/>
      <c r="D24" s="2"/>
      <c r="E24" s="28"/>
      <c r="F24" s="28"/>
      <c r="G24" s="28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35"/>
      <c r="V24" s="13"/>
    </row>
  </sheetData>
  <phoneticPr fontId="7" type="noConversion"/>
  <pageMargins left="0.70866141732283472" right="0.70866141732283472" top="0.74803149606299213" bottom="0.74803149606299213" header="0.31496062992125984" footer="0.31496062992125984"/>
  <pageSetup scale="30" orientation="landscape" r:id="rId1"/>
  <ignoredErrors>
    <ignoredError sqref="P16:P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LCEPL IT Department</cp:lastModifiedBy>
  <cp:lastPrinted>2024-05-31T13:04:28Z</cp:lastPrinted>
  <dcterms:created xsi:type="dcterms:W3CDTF">2022-06-10T14:11:52Z</dcterms:created>
  <dcterms:modified xsi:type="dcterms:W3CDTF">2025-05-27T10:23:04Z</dcterms:modified>
</cp:coreProperties>
</file>