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FCF0BBAB-FED7-488E-87AA-92AB52F3B05E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K71" i="1" s="1"/>
  <c r="G69" i="1"/>
  <c r="M69" i="1" s="1"/>
  <c r="R68" i="1"/>
  <c r="G60" i="1"/>
  <c r="J60" i="1" s="1"/>
  <c r="G80" i="1"/>
  <c r="H80" i="1" s="1"/>
  <c r="G79" i="1"/>
  <c r="K79" i="1" s="1"/>
  <c r="K80" i="1" l="1"/>
  <c r="H71" i="1"/>
  <c r="N71" i="1" s="1"/>
  <c r="E72" i="1" s="1"/>
  <c r="Q72" i="1" s="1"/>
  <c r="J71" i="1"/>
  <c r="M71" i="1"/>
  <c r="L71" i="1"/>
  <c r="I71" i="1"/>
  <c r="L69" i="1"/>
  <c r="H79" i="1"/>
  <c r="E81" i="1" s="1"/>
  <c r="Q81" i="1" s="1"/>
  <c r="J79" i="1"/>
  <c r="J69" i="1"/>
  <c r="K69" i="1"/>
  <c r="J80" i="1"/>
  <c r="H69" i="1"/>
  <c r="N69" i="1" s="1"/>
  <c r="E70" i="1" s="1"/>
  <c r="Q70" i="1" s="1"/>
  <c r="H60" i="1"/>
  <c r="N60" i="1" s="1"/>
  <c r="E61" i="1" s="1"/>
  <c r="Q61" i="1" s="1"/>
  <c r="N80" i="1"/>
  <c r="I80" i="1"/>
  <c r="I79" i="1"/>
  <c r="N79" i="1" l="1"/>
  <c r="Q71" i="1"/>
  <c r="Q80" i="1"/>
  <c r="I69" i="1"/>
  <c r="Q69" i="1" s="1"/>
  <c r="U69" i="1" s="1"/>
  <c r="Q79" i="1"/>
  <c r="U81" i="1" s="1"/>
  <c r="I60" i="1"/>
  <c r="Q60" i="1" s="1"/>
  <c r="U61" i="1" s="1"/>
  <c r="R84" i="1" l="1"/>
  <c r="G85" i="1"/>
  <c r="K85" i="1" s="1"/>
  <c r="H85" i="1" l="1"/>
  <c r="N85" i="1" s="1"/>
  <c r="E86" i="1" s="1"/>
  <c r="Q86" i="1" s="1"/>
  <c r="J85" i="1"/>
  <c r="Q38" i="1"/>
  <c r="Q9" i="1"/>
  <c r="Q13" i="1"/>
  <c r="I85" i="1" l="1"/>
  <c r="Q85" i="1" s="1"/>
  <c r="U85" i="1" s="1"/>
  <c r="G74" i="1" l="1"/>
  <c r="J74" i="1" s="1"/>
  <c r="R73" i="1"/>
  <c r="G66" i="1"/>
  <c r="J66" i="1" s="1"/>
  <c r="R65" i="1"/>
  <c r="G63" i="1"/>
  <c r="J63" i="1" s="1"/>
  <c r="R62" i="1"/>
  <c r="R56" i="1"/>
  <c r="R53" i="1"/>
  <c r="R50" i="1"/>
  <c r="R47" i="1"/>
  <c r="R41" i="1"/>
  <c r="R36" i="1"/>
  <c r="R32" i="1"/>
  <c r="R28" i="1"/>
  <c r="R24" i="1"/>
  <c r="R20" i="1"/>
  <c r="R15" i="1"/>
  <c r="R11" i="1"/>
  <c r="R7" i="1"/>
  <c r="G44" i="1"/>
  <c r="O44" i="1" s="1"/>
  <c r="K74" i="1" l="1"/>
  <c r="H74" i="1"/>
  <c r="N74" i="1" s="1"/>
  <c r="E75" i="1" s="1"/>
  <c r="Q75" i="1" s="1"/>
  <c r="K66" i="1"/>
  <c r="H66" i="1"/>
  <c r="N66" i="1" s="1"/>
  <c r="E67" i="1" s="1"/>
  <c r="Q67" i="1" s="1"/>
  <c r="K63" i="1"/>
  <c r="H63" i="1"/>
  <c r="N63" i="1" s="1"/>
  <c r="E64" i="1" s="1"/>
  <c r="Q64" i="1" s="1"/>
  <c r="L91" i="1"/>
  <c r="M91" i="1"/>
  <c r="H44" i="1"/>
  <c r="N44" i="1" s="1"/>
  <c r="E46" i="1" s="1"/>
  <c r="Q46" i="1" s="1"/>
  <c r="J44" i="1"/>
  <c r="K44" i="1"/>
  <c r="G57" i="1"/>
  <c r="J57" i="1" s="1"/>
  <c r="I74" i="1" l="1"/>
  <c r="Q74" i="1" s="1"/>
  <c r="U74" i="1" s="1"/>
  <c r="I66" i="1"/>
  <c r="Q66" i="1" s="1"/>
  <c r="U66" i="1" s="1"/>
  <c r="I63" i="1"/>
  <c r="Q63" i="1" s="1"/>
  <c r="U63" i="1" s="1"/>
  <c r="I44" i="1"/>
  <c r="Q44" i="1" s="1"/>
  <c r="O57" i="1"/>
  <c r="K57" i="1"/>
  <c r="H57" i="1"/>
  <c r="N57" i="1" s="1"/>
  <c r="E58" i="1" s="1"/>
  <c r="Q58" i="1" s="1"/>
  <c r="S91" i="1"/>
  <c r="G54" i="1"/>
  <c r="I57" i="1" l="1"/>
  <c r="Q57" i="1" s="1"/>
  <c r="U57" i="1" s="1"/>
  <c r="H54" i="1"/>
  <c r="N54" i="1" s="1"/>
  <c r="E55" i="1" s="1"/>
  <c r="Q55" i="1" s="1"/>
  <c r="J54" i="1"/>
  <c r="K54" i="1"/>
  <c r="G51" i="1"/>
  <c r="J51" i="1" s="1"/>
  <c r="G48" i="1"/>
  <c r="J48" i="1" s="1"/>
  <c r="G42" i="1"/>
  <c r="J42" i="1" s="1"/>
  <c r="I54" i="1" l="1"/>
  <c r="Q54" i="1" s="1"/>
  <c r="U54" i="1" s="1"/>
  <c r="K51" i="1"/>
  <c r="H51" i="1"/>
  <c r="N51" i="1" s="1"/>
  <c r="E52" i="1" s="1"/>
  <c r="Q52" i="1" s="1"/>
  <c r="O51" i="1"/>
  <c r="H48" i="1"/>
  <c r="N48" i="1" s="1"/>
  <c r="E49" i="1" s="1"/>
  <c r="Q49" i="1" s="1"/>
  <c r="K48" i="1"/>
  <c r="O48" i="1"/>
  <c r="K42" i="1"/>
  <c r="O42" i="1"/>
  <c r="H42" i="1"/>
  <c r="N42" i="1" s="1"/>
  <c r="I48" i="1" l="1"/>
  <c r="Q48" i="1" s="1"/>
  <c r="U48" i="1" s="1"/>
  <c r="I51" i="1"/>
  <c r="Q51" i="1" s="1"/>
  <c r="U51" i="1" s="1"/>
  <c r="I42" i="1"/>
  <c r="Q42" i="1" s="1"/>
  <c r="U42" i="1" s="1"/>
  <c r="G37" i="1" l="1"/>
  <c r="J37" i="1" s="1"/>
  <c r="K37" i="1" l="1"/>
  <c r="O37" i="1"/>
  <c r="H37" i="1"/>
  <c r="N37" i="1" s="1"/>
  <c r="I37" i="1" l="1"/>
  <c r="Q37" i="1" s="1"/>
  <c r="U37" i="1" s="1"/>
  <c r="E33" i="1" l="1"/>
  <c r="G33" i="1" s="1"/>
  <c r="J33" i="1" s="1"/>
  <c r="O33" i="1" l="1"/>
  <c r="K33" i="1"/>
  <c r="H33" i="1"/>
  <c r="N33" i="1" s="1"/>
  <c r="I33" i="1" l="1"/>
  <c r="Q33" i="1" s="1"/>
  <c r="U33" i="1" s="1"/>
  <c r="E29" i="1" l="1"/>
  <c r="G29" i="1" s="1"/>
  <c r="J29" i="1" s="1"/>
  <c r="K29" i="1" l="1"/>
  <c r="O29" i="1"/>
  <c r="H29" i="1"/>
  <c r="N29" i="1" s="1"/>
  <c r="I29" i="1" l="1"/>
  <c r="Q29" i="1" s="1"/>
  <c r="U29" i="1" s="1"/>
  <c r="P25" i="1" l="1"/>
  <c r="G25" i="1"/>
  <c r="J25" i="1" s="1"/>
  <c r="H25" i="1" l="1"/>
  <c r="N25" i="1" s="1"/>
  <c r="K25" i="1"/>
  <c r="I25" i="1" l="1"/>
  <c r="Q25" i="1" s="1"/>
  <c r="U25" i="1" s="1"/>
  <c r="G21" i="1" l="1"/>
  <c r="J21" i="1" s="1"/>
  <c r="K21" i="1" l="1"/>
  <c r="P21" i="1"/>
  <c r="E23" i="1" s="1"/>
  <c r="Q23" i="1" s="1"/>
  <c r="H21" i="1"/>
  <c r="N21" i="1" s="1"/>
  <c r="I21" i="1" l="1"/>
  <c r="Q21" i="1" s="1"/>
  <c r="U21" i="1" s="1"/>
  <c r="E16" i="1" l="1"/>
  <c r="G16" i="1" s="1"/>
  <c r="J16" i="1" s="1"/>
  <c r="H16" i="1" l="1"/>
  <c r="N16" i="1" s="1"/>
  <c r="O16" i="1"/>
  <c r="K16" i="1"/>
  <c r="I16" i="1" l="1"/>
  <c r="Q16" i="1" s="1"/>
  <c r="U16" i="1" s="1"/>
  <c r="P12" i="1" l="1"/>
  <c r="E12" i="1"/>
  <c r="G12" i="1" s="1"/>
  <c r="K12" i="1" l="1"/>
  <c r="O12" i="1"/>
  <c r="E14" i="1" s="1"/>
  <c r="Q14" i="1" s="1"/>
  <c r="J12" i="1"/>
  <c r="H12" i="1"/>
  <c r="N12" i="1" s="1"/>
  <c r="I12" i="1" l="1"/>
  <c r="Q12" i="1" s="1"/>
  <c r="U12" i="1" s="1"/>
  <c r="E8" i="1" l="1"/>
  <c r="P8" i="1" l="1"/>
  <c r="P91" i="1" s="1"/>
  <c r="G8" i="1" l="1"/>
  <c r="O8" i="1" l="1"/>
  <c r="O91" i="1" s="1"/>
  <c r="K8" i="1"/>
  <c r="K91" i="1" s="1"/>
  <c r="N98" i="1" l="1"/>
  <c r="J8" i="1"/>
  <c r="H8" i="1"/>
  <c r="I8" i="1" s="1"/>
  <c r="N8" i="1" l="1"/>
  <c r="N91" i="1" s="1"/>
  <c r="N101" i="1" s="1"/>
  <c r="Q8" i="1" l="1"/>
  <c r="U8" i="1" l="1"/>
  <c r="U91" i="1" s="1"/>
  <c r="Q91" i="1"/>
  <c r="S92" i="1" s="1"/>
  <c r="N99" i="1" s="1"/>
</calcChain>
</file>

<file path=xl/sharedStrings.xml><?xml version="1.0" encoding="utf-8"?>
<sst xmlns="http://schemas.openxmlformats.org/spreadsheetml/2006/main" count="125" uniqueCount="99">
  <si>
    <t>Amount</t>
  </si>
  <si>
    <t>UTR</t>
  </si>
  <si>
    <t>Painting and finishing</t>
  </si>
  <si>
    <t>Hold amount</t>
  </si>
  <si>
    <t xml:space="preserve">Bibipur Hatiya village -chamber work </t>
  </si>
  <si>
    <t>GST</t>
  </si>
  <si>
    <t>30-06-2023 IFT/IFT23181232616/RIUP23/947/M S CONSTRUCTION 333157.00</t>
  </si>
  <si>
    <t>18-08-2023 IFT/IFT23230014096/RIUP23/1552/M S CONSTRUCTION 72891.00</t>
  </si>
  <si>
    <t>16-06-2023 IFT/IFT23167033291/RIUP23/676/M S CONSTRUCTION 328788.00</t>
  </si>
  <si>
    <t>18-08-2023 IFT/IFT23230014091/RIUP23/1554/M S CONSTRUCTION 77805.00</t>
  </si>
  <si>
    <t>01-07-2023 IFT/IFT23182068701/RIUP23/979/M S CONSTRUCTION 99199.00</t>
  </si>
  <si>
    <t>17-08-2023 IFT/IFT23229010059/RIUP23/1557A/M S CONSTRUCTION ₹ 21,257.00</t>
  </si>
  <si>
    <t>21-06-2023 IFT/IFT23172005910/RIUP23/734/M S CONSTRUCTION 9240.00</t>
  </si>
  <si>
    <t>18-08-2023 IFT/IFT23230014094/RIUP23/1558A/M S CONSTRUCTION 1980.00</t>
  </si>
  <si>
    <t>21-06-2023 IFT/IFT23172005909/RIUP23/741/M S CONSTRUCTION 9240.00</t>
  </si>
  <si>
    <t>17-08-2023 IFT/IFT23229021002/RIUP23/1553/M S CONSTRUCTION 1980.00</t>
  </si>
  <si>
    <t>01-07-2023 IFT/IFT23182068700/RIUP23/978/M S CONSTRUCTION 92578.00</t>
  </si>
  <si>
    <t>18-08-2023 IFT/IFT23230014093/RIUP23/1556/M S CONSTRUCTION 19838.00</t>
  </si>
  <si>
    <t>01-07-2023 IFT/IFT23182068699/RIUP23/977/M S CONSTRUCTION 89460.00</t>
  </si>
  <si>
    <t>18-08-2023 IFT/IFT23230014092/RIUP23/1555/M S CONSTRUCTION 19170.00</t>
  </si>
  <si>
    <t>30-09-2023 IFT/IFT23273200625/RIUP23/2376/M S CONSTRUCTION 275722.00</t>
  </si>
  <si>
    <t>30-09-2023 IFT/IFT23273200623/RIUP23/2377/M S CONSTRUCTION 75991.00</t>
  </si>
  <si>
    <t>30-09-2023 IFT/IFT23273200621/RIUP23/2378/M S CONSTRUCTION 285800.00</t>
  </si>
  <si>
    <t>30-09-2023 IFT/IFT23273200619/RIUP23/2379/M S CONSTRUCTION 66600.00</t>
  </si>
  <si>
    <t>MSC14</t>
  </si>
  <si>
    <t xml:space="preserve">Khera kurtan Village boundary wall work </t>
  </si>
  <si>
    <t>MSC13</t>
  </si>
  <si>
    <t>MSC 16</t>
  </si>
  <si>
    <t>Total Paid</t>
  </si>
  <si>
    <t>Balance Payable</t>
  </si>
  <si>
    <t>10-11-2023 IFT/IFT23314104248/RIUP23/3249/M S CONSTRUCTION 409248.00</t>
  </si>
  <si>
    <t>10-11-2023 IFT/IFT23314104246/RIUP23/3248/M S CONSTRUCTION 351770.00</t>
  </si>
  <si>
    <t>Ahatmal Village boundary wall work</t>
  </si>
  <si>
    <t>29-11-2023 IFT/IFT23333055014/RIUP23/3483/M S CONSTRUCTION 9240.00</t>
  </si>
  <si>
    <t>24-11-2023 IFT/IFT23328069272/RIUP23/3292/M S CONSTRUCTION 10340.00</t>
  </si>
  <si>
    <t>29-11-2023 IFT/IFT23333055013/RIUP23/3480/M S CONSTRUCTION 350324.00</t>
  </si>
  <si>
    <t>M S Construction</t>
  </si>
  <si>
    <t>Total Hold</t>
  </si>
  <si>
    <t>Debit</t>
  </si>
  <si>
    <t>Advance / Surplus</t>
  </si>
  <si>
    <t>Nil</t>
  </si>
  <si>
    <t>Advance Village Wise</t>
  </si>
  <si>
    <t>29-01-2024 NEFT/AXISP00465359165/RIUP23/4357A/M S CONSTRUCTION/HDFC0009290 225928.00</t>
  </si>
  <si>
    <t>GST Remaining</t>
  </si>
  <si>
    <t>Hold</t>
  </si>
  <si>
    <t>06-04-2024 NEFT/AXISP00489186664/RIUP23/4940/M S CONSTRUCTION/HDFC0009290 60789.00</t>
  </si>
  <si>
    <t xml:space="preserve">GST </t>
  </si>
  <si>
    <t>17-05-2024 IFT/IFT24138018959/RIUP24/0221/M S CONSTRUCTION 200000.00</t>
  </si>
  <si>
    <t>08-08-2024 IFT/IFT24221031161/RIUP24/0213/M S CONSTRUCTION 87696.00</t>
  </si>
  <si>
    <t>08-08-2024 IFT/IFT24221031160/RIUP24/0212/M S CONSTRUCTION 75380.00</t>
  </si>
  <si>
    <t>07-01-2025 IFT/IFT25007138087/RIUP24/2868/M S CONSTRUCTION 49500.00</t>
  </si>
  <si>
    <t>10-01-2025 IFT/IFT25010067489/RIUP24/2893/M S CONSTRUCTION 33660.00</t>
  </si>
  <si>
    <t>10-01-2025 IFT/IFT25010067488/RIUP24/2892/M S CONSTRUCTION 49500.00</t>
  </si>
  <si>
    <t>10-01-2025 IFT/IFT25010067487/RIUP24/2891/M S CONSTRUCTION 100000.00</t>
  </si>
  <si>
    <t>17-05-2024 IFT/IFT24138018958/RIUP24/0216/M S CONSTRUCTION 1980.00</t>
  </si>
  <si>
    <t>MS Construction</t>
  </si>
  <si>
    <t>Pump House Work at Malakpur Village</t>
  </si>
  <si>
    <t>23-02-2024 IFT/IFT24054029480/RIUP23/4657/M S CONSTRUCTION ₹ 3,05,970.00</t>
  </si>
  <si>
    <t>19&amp;20</t>
  </si>
  <si>
    <t>hold</t>
  </si>
  <si>
    <t>17-12-202</t>
  </si>
  <si>
    <t>Gujjarpur  fatehpur  village OHT  work  175KL 12 m work</t>
  </si>
  <si>
    <t xml:space="preserve">Bibipur Hatiya  village Boundary wall  work  </t>
  </si>
  <si>
    <t xml:space="preserve">Rampur khedi  village Boundary wall  work  </t>
  </si>
  <si>
    <t>Malakpur village  BW work</t>
  </si>
  <si>
    <t xml:space="preserve">Malakpur Village Pump House Work at </t>
  </si>
  <si>
    <t>HURMRAJPUR SHAHPUR village 150 Kl 12 mtr work</t>
  </si>
  <si>
    <t xml:space="preserve">MAWI TIMALI AHATMAL VILLAGE PIPE LINE WORK At- </t>
  </si>
  <si>
    <t xml:space="preserve"> HURMRAJPUR SHAHPUR Village OHT 150KL 12MTR EXCAVATION WORK AT  -</t>
  </si>
  <si>
    <t>KASERWAKALAN Village OHT 275KL 16MTR EXCAVATION WORK AT  -</t>
  </si>
  <si>
    <t xml:space="preserve">MAVI NON AHATMAL  Village OHT 250KL 16MTR EXCAVATION WORK AT  - </t>
  </si>
  <si>
    <t>Mandawar Village - Kandhala Block - PH work</t>
  </si>
  <si>
    <t>Gujjarpur village oundary wall work</t>
  </si>
  <si>
    <t xml:space="preserve">Mandwar  village Boundary wall  work  </t>
  </si>
  <si>
    <t xml:space="preserve">ahatmal village PH work  </t>
  </si>
  <si>
    <t xml:space="preserve">Loharipur village OHT  work 125 KL 12 m </t>
  </si>
  <si>
    <t xml:space="preserve">Rampur kheri  village  chamber work 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</si>
  <si>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</si>
  <si>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</si>
  <si>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</si>
  <si>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</si>
  <si>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</si>
  <si>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</si>
  <si>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</si>
  <si>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</si>
  <si>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</si>
  <si>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</si>
  <si>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</si>
  <si>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</si>
  <si>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</si>
  <si>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</si>
  <si>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</si>
  <si>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</si>
  <si>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</si>
  <si>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</si>
  <si>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</si>
  <si>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</si>
  <si>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</si>
  <si>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 xml:space="preserve">Rasoolpur  village OHT  work 150 KL 12 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</si>
</sst>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omic Sans MS"/>
      <family val="4"/>
    </font>
    <font>
      <sz val="12"/>
      <color theme="1"/>
      <name val="Comic Sans MS"/>
      <family val="4"/>
    </font>
    <font>
      <sz val="12"/>
      <color rgb="FF333333"/>
      <name val="Verdana"/>
      <family val="2"/>
    </font>
    <font>
      <sz val="12"/>
      <color rgb="FFFF0000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4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164" fontId="4" fillId="2" borderId="11" xfId="1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5" fillId="2" borderId="10" xfId="1" applyNumberFormat="1" applyFont="1" applyFill="1" applyBorder="1" applyAlignment="1">
      <alignment horizontal="center" vertical="center"/>
    </xf>
    <xf numFmtId="9" fontId="5" fillId="2" borderId="10" xfId="1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9" fontId="5" fillId="3" borderId="10" xfId="1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164" fontId="7" fillId="5" borderId="10" xfId="1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4" fontId="5" fillId="0" borderId="10" xfId="1" applyNumberFormat="1" applyFont="1" applyFill="1" applyBorder="1" applyAlignment="1">
      <alignment horizontal="center" vertical="center"/>
    </xf>
    <xf numFmtId="164" fontId="4" fillId="2" borderId="13" xfId="1" applyNumberFormat="1" applyFont="1" applyFill="1" applyBorder="1" applyAlignment="1">
      <alignment horizontal="center" vertical="center"/>
    </xf>
    <xf numFmtId="164" fontId="5" fillId="2" borderId="13" xfId="1" applyNumberFormat="1" applyFont="1" applyFill="1" applyBorder="1" applyAlignment="1">
      <alignment horizontal="center" vertical="center"/>
    </xf>
    <xf numFmtId="164" fontId="5" fillId="2" borderId="12" xfId="1" applyNumberFormat="1" applyFont="1" applyFill="1" applyBorder="1" applyAlignment="1">
      <alignment horizontal="center" vertical="center"/>
    </xf>
    <xf numFmtId="164" fontId="5" fillId="2" borderId="11" xfId="1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/>
    </xf>
    <xf numFmtId="164" fontId="3" fillId="3" borderId="10" xfId="1" applyNumberFormat="1" applyFont="1" applyFill="1" applyBorder="1" applyAlignment="1">
      <alignment vertical="center"/>
    </xf>
    <xf numFmtId="43" fontId="5" fillId="3" borderId="10" xfId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 wrapText="1"/>
    </xf>
    <xf numFmtId="164" fontId="5" fillId="2" borderId="10" xfId="1" applyNumberFormat="1" applyFont="1" applyFill="1" applyBorder="1" applyAlignment="1">
      <alignment vertical="center"/>
    </xf>
    <xf numFmtId="43" fontId="5" fillId="2" borderId="10" xfId="1" applyFont="1" applyFill="1" applyBorder="1" applyAlignment="1">
      <alignment vertical="center"/>
    </xf>
    <xf numFmtId="43" fontId="3" fillId="3" borderId="10" xfId="1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164" fontId="5" fillId="2" borderId="10" xfId="1" applyNumberFormat="1" applyFont="1" applyFill="1" applyBorder="1" applyAlignment="1">
      <alignment horizontal="center" vertical="center" wrapText="1"/>
    </xf>
    <xf numFmtId="164" fontId="5" fillId="3" borderId="10" xfId="1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164" fontId="5" fillId="2" borderId="12" xfId="1" applyNumberFormat="1" applyFont="1" applyFill="1" applyBorder="1" applyAlignment="1">
      <alignment horizontal="center" vertical="center" wrapText="1"/>
    </xf>
    <xf numFmtId="164" fontId="4" fillId="2" borderId="11" xfId="1" applyNumberFormat="1" applyFont="1" applyFill="1" applyBorder="1" applyAlignment="1">
      <alignment horizontal="left" vertical="center" wrapText="1"/>
    </xf>
    <xf numFmtId="164" fontId="4" fillId="2" borderId="13" xfId="1" applyNumberFormat="1" applyFont="1" applyFill="1" applyBorder="1" applyAlignment="1">
      <alignment horizontal="left" vertical="center" wrapText="1"/>
    </xf>
    <xf numFmtId="164" fontId="5" fillId="2" borderId="0" xfId="1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164" fontId="7" fillId="0" borderId="10" xfId="1" applyNumberFormat="1" applyFont="1" applyFill="1" applyBorder="1" applyAlignment="1">
      <alignment horizontal="center" vertical="center"/>
    </xf>
    <xf numFmtId="165" fontId="5" fillId="2" borderId="10" xfId="1" applyNumberFormat="1" applyFont="1" applyFill="1" applyBorder="1" applyAlignment="1">
      <alignment horizontal="center" vertical="center"/>
    </xf>
    <xf numFmtId="165" fontId="5" fillId="3" borderId="10" xfId="1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65" fontId="3" fillId="3" borderId="10" xfId="0" applyNumberFormat="1" applyFont="1" applyFill="1" applyBorder="1" applyAlignment="1">
      <alignment vertical="center"/>
    </xf>
    <xf numFmtId="165" fontId="5" fillId="2" borderId="12" xfId="1" applyNumberFormat="1" applyFont="1" applyFill="1" applyBorder="1" applyAlignment="1">
      <alignment horizontal="center" vertical="center"/>
    </xf>
    <xf numFmtId="165" fontId="5" fillId="2" borderId="11" xfId="1" applyNumberFormat="1" applyFont="1" applyFill="1" applyBorder="1" applyAlignment="1">
      <alignment horizontal="center" vertical="center"/>
    </xf>
    <xf numFmtId="165" fontId="5" fillId="2" borderId="13" xfId="1" applyNumberFormat="1" applyFont="1" applyFill="1" applyBorder="1" applyAlignment="1">
      <alignment horizontal="center" vertical="center"/>
    </xf>
    <xf numFmtId="165" fontId="5" fillId="2" borderId="0" xfId="1" applyNumberFormat="1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0" fillId="0" borderId="0" xfId="0" applyFont="1"/>
    <xf numFmtId="0" fontId="8" fillId="2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horizontal="center" vertical="center" wrapText="1"/>
    </xf>
    <xf numFmtId="14" fontId="8" fillId="2" borderId="11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4" fontId="9" fillId="2" borderId="11" xfId="1" applyNumberFormat="1" applyFont="1" applyFill="1" applyBorder="1" applyAlignment="1">
      <alignment horizontal="center" vertical="center"/>
    </xf>
    <xf numFmtId="164" fontId="8" fillId="2" borderId="11" xfId="1" applyNumberFormat="1" applyFont="1" applyFill="1" applyBorder="1" applyAlignment="1">
      <alignment horizontal="center" vertical="center"/>
    </xf>
    <xf numFmtId="164" fontId="4" fillId="2" borderId="4" xfId="1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164" fontId="4" fillId="2" borderId="6" xfId="1" applyNumberFormat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7" xfId="1" applyNumberFormat="1" applyFont="1" applyFill="1" applyBorder="1" applyAlignment="1">
      <alignment horizontal="center" vertical="center"/>
    </xf>
    <xf numFmtId="164" fontId="4" fillId="2" borderId="8" xfId="1" applyNumberFormat="1" applyFont="1" applyFill="1" applyBorder="1" applyAlignment="1">
      <alignment horizontal="center" vertical="center"/>
    </xf>
    <xf numFmtId="164" fontId="4" fillId="2" borderId="7" xfId="1" applyNumberFormat="1" applyFont="1" applyFill="1" applyBorder="1" applyAlignment="1">
      <alignment horizontal="right"/>
    </xf>
    <xf numFmtId="164" fontId="4" fillId="2" borderId="9" xfId="1" applyNumberFormat="1" applyFont="1" applyFill="1" applyBorder="1" applyAlignment="1">
      <alignment horizontal="right"/>
    </xf>
    <xf numFmtId="164" fontId="4" fillId="2" borderId="7" xfId="1" applyNumberFormat="1" applyFont="1" applyFill="1" applyBorder="1" applyAlignment="1">
      <alignment horizontal="center"/>
    </xf>
    <xf numFmtId="164" fontId="4" fillId="2" borderId="9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mc.lcepl.com/issues/608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55"/>
  <sheetViews>
    <sheetView tabSelected="1" zoomScale="70" zoomScaleNormal="70" workbookViewId="0">
      <pane ySplit="6" topLeftCell="A93" activePane="bottomLeft" state="frozen"/>
      <selection pane="bottomLeft" activeCell="B29" sqref="B29"/>
    </sheetView>
  </sheetViews>
  <sheetFormatPr defaultColWidth="9" defaultRowHeight="30" customHeight="1" x14ac:dyDescent="0.3"/>
  <cols>
    <col min="1" max="1" width="12" style="1" bestFit="1" customWidth="1"/>
    <col min="2" max="2" width="30" style="3" customWidth="1"/>
    <col min="3" max="3" width="15.44140625" style="68" bestFit="1" customWidth="1"/>
    <col min="4" max="4" width="12.109375" style="3" bestFit="1" customWidth="1"/>
    <col min="5" max="5" width="17" style="3" customWidth="1"/>
    <col min="6" max="6" width="13.33203125" style="3" customWidth="1"/>
    <col min="7" max="7" width="18.33203125" style="3" customWidth="1"/>
    <col min="8" max="8" width="14.6640625" style="6" customWidth="1"/>
    <col min="9" max="9" width="17.6640625" style="6" customWidth="1"/>
    <col min="10" max="10" width="13.5546875" style="3" customWidth="1"/>
    <col min="11" max="15" width="19.5546875" style="3" customWidth="1"/>
    <col min="16" max="16" width="21" style="3" bestFit="1" customWidth="1"/>
    <col min="17" max="17" width="20.88671875" style="3" customWidth="1"/>
    <col min="18" max="18" width="19.109375" style="3" bestFit="1" customWidth="1"/>
    <col min="19" max="19" width="22.88671875" style="3" bestFit="1" customWidth="1"/>
    <col min="20" max="20" width="97" style="42" bestFit="1" customWidth="1"/>
    <col min="21" max="21" width="22.109375" style="3" bestFit="1" customWidth="1"/>
    <col min="22" max="60" width="9" style="4"/>
    <col min="61" max="16384" width="9" style="3"/>
  </cols>
  <sheetData>
    <row r="1" spans="1:60" s="70" customFormat="1" ht="24.9" customHeight="1" x14ac:dyDescent="0.3">
      <c r="A1" s="69" t="s">
        <v>77</v>
      </c>
      <c r="B1" s="9" t="s">
        <v>55</v>
      </c>
    </row>
    <row r="2" spans="1:60" s="70" customFormat="1" ht="24.9" customHeight="1" x14ac:dyDescent="0.3">
      <c r="A2" s="69" t="s">
        <v>78</v>
      </c>
      <c r="B2" s="70" t="s">
        <v>79</v>
      </c>
    </row>
    <row r="3" spans="1:60" s="70" customFormat="1" ht="30.6" customHeight="1" x14ac:dyDescent="0.3">
      <c r="A3" s="69" t="s">
        <v>80</v>
      </c>
      <c r="B3" s="69" t="s">
        <v>81</v>
      </c>
    </row>
    <row r="4" spans="1:60" s="70" customFormat="1" ht="24.9" customHeight="1" thickBot="1" x14ac:dyDescent="0.35">
      <c r="A4" s="69" t="s">
        <v>82</v>
      </c>
      <c r="B4" s="69" t="s">
        <v>81</v>
      </c>
    </row>
    <row r="5" spans="1:60" ht="39.6" x14ac:dyDescent="0.3">
      <c r="A5" s="71" t="s">
        <v>83</v>
      </c>
      <c r="B5" s="72" t="s">
        <v>84</v>
      </c>
      <c r="C5" s="73" t="s">
        <v>85</v>
      </c>
      <c r="D5" s="74" t="s">
        <v>86</v>
      </c>
      <c r="E5" s="72" t="s">
        <v>87</v>
      </c>
      <c r="F5" s="72" t="s">
        <v>88</v>
      </c>
      <c r="G5" s="74" t="s">
        <v>89</v>
      </c>
      <c r="H5" s="75" t="s">
        <v>90</v>
      </c>
      <c r="I5" s="76" t="s">
        <v>0</v>
      </c>
      <c r="J5" s="72" t="s">
        <v>91</v>
      </c>
      <c r="K5" s="72" t="s">
        <v>92</v>
      </c>
      <c r="L5" s="72" t="s">
        <v>93</v>
      </c>
      <c r="M5" s="72" t="s">
        <v>94</v>
      </c>
      <c r="N5" s="72" t="s">
        <v>95</v>
      </c>
      <c r="O5" s="10" t="s">
        <v>2</v>
      </c>
      <c r="P5" s="10" t="s">
        <v>3</v>
      </c>
      <c r="Q5" s="72" t="s">
        <v>96</v>
      </c>
      <c r="R5" s="10"/>
      <c r="S5" s="72" t="s">
        <v>97</v>
      </c>
      <c r="T5" s="10" t="s">
        <v>1</v>
      </c>
      <c r="U5" s="10" t="s">
        <v>41</v>
      </c>
    </row>
    <row r="6" spans="1:60" ht="30" customHeight="1" x14ac:dyDescent="0.3">
      <c r="A6" s="12"/>
      <c r="B6" s="13"/>
      <c r="C6" s="58"/>
      <c r="D6" s="13"/>
      <c r="E6" s="13"/>
      <c r="F6" s="13"/>
      <c r="G6" s="13"/>
      <c r="H6" s="13"/>
      <c r="I6" s="13"/>
      <c r="J6" s="14">
        <v>0.01</v>
      </c>
      <c r="K6" s="14">
        <v>0.05</v>
      </c>
      <c r="L6" s="14">
        <v>0.1</v>
      </c>
      <c r="M6" s="14">
        <v>0.1</v>
      </c>
      <c r="N6" s="13"/>
      <c r="O6" s="14">
        <v>0.1</v>
      </c>
      <c r="P6" s="13"/>
      <c r="Q6" s="13"/>
      <c r="R6" s="8"/>
      <c r="S6" s="13"/>
      <c r="T6" s="43"/>
      <c r="U6" s="13"/>
    </row>
    <row r="7" spans="1:60" s="7" customFormat="1" ht="30" customHeight="1" x14ac:dyDescent="0.3">
      <c r="A7" s="15"/>
      <c r="B7" s="16"/>
      <c r="C7" s="59"/>
      <c r="D7" s="16"/>
      <c r="E7" s="16"/>
      <c r="F7" s="16"/>
      <c r="G7" s="16"/>
      <c r="H7" s="16"/>
      <c r="I7" s="16"/>
      <c r="J7" s="17"/>
      <c r="K7" s="17"/>
      <c r="L7" s="17"/>
      <c r="M7" s="17"/>
      <c r="N7" s="16"/>
      <c r="O7" s="17"/>
      <c r="P7" s="16"/>
      <c r="Q7" s="16"/>
      <c r="R7" s="18">
        <f>A8</f>
        <v>57800</v>
      </c>
      <c r="S7" s="16"/>
      <c r="T7" s="44"/>
      <c r="U7" s="16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ht="30" customHeight="1" x14ac:dyDescent="0.3">
      <c r="A8" s="12">
        <v>57800</v>
      </c>
      <c r="B8" s="19" t="s">
        <v>63</v>
      </c>
      <c r="C8" s="60">
        <v>45084</v>
      </c>
      <c r="D8" s="20">
        <v>1</v>
      </c>
      <c r="E8" s="13">
        <f>115.7*3500</f>
        <v>404950</v>
      </c>
      <c r="F8" s="13">
        <v>0</v>
      </c>
      <c r="G8" s="13">
        <f>E8-F8</f>
        <v>404950</v>
      </c>
      <c r="H8" s="13">
        <f>ROUND(G8*18%,0)</f>
        <v>72891</v>
      </c>
      <c r="I8" s="13">
        <f>G8+H8</f>
        <v>477841</v>
      </c>
      <c r="J8" s="13">
        <f>ROUND(G8*$J$6,0)</f>
        <v>4050</v>
      </c>
      <c r="K8" s="13">
        <f>ROUND(G8*$K$6,0)</f>
        <v>20248</v>
      </c>
      <c r="L8" s="13"/>
      <c r="M8" s="13"/>
      <c r="N8" s="21">
        <f>H8</f>
        <v>72891</v>
      </c>
      <c r="O8" s="13">
        <f>G8*10%</f>
        <v>40495</v>
      </c>
      <c r="P8" s="13">
        <f>(115.7-113.7)*3500</f>
        <v>7000</v>
      </c>
      <c r="Q8" s="13">
        <f>ROUND(I8-SUM(J8:P8),)</f>
        <v>333157</v>
      </c>
      <c r="R8" s="8"/>
      <c r="S8" s="13">
        <v>333157</v>
      </c>
      <c r="T8" s="45" t="s">
        <v>6</v>
      </c>
      <c r="U8" s="13">
        <f>SUM(Q8:Q10)-SUM(S8:S10)</f>
        <v>0</v>
      </c>
    </row>
    <row r="9" spans="1:60" ht="30" customHeight="1" x14ac:dyDescent="0.3">
      <c r="A9" s="12">
        <v>57800</v>
      </c>
      <c r="B9" s="19" t="s">
        <v>5</v>
      </c>
      <c r="C9" s="60"/>
      <c r="D9" s="20"/>
      <c r="E9" s="13">
        <v>72891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1">
        <f>E9</f>
        <v>72891</v>
      </c>
      <c r="R9" s="8"/>
      <c r="S9" s="13">
        <v>72891</v>
      </c>
      <c r="T9" s="45" t="s">
        <v>7</v>
      </c>
      <c r="U9" s="13"/>
    </row>
    <row r="10" spans="1:60" ht="30" customHeight="1" x14ac:dyDescent="0.3">
      <c r="A10" s="12">
        <v>57800</v>
      </c>
      <c r="B10" s="19"/>
      <c r="C10" s="60"/>
      <c r="D10" s="20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8"/>
      <c r="S10" s="13"/>
      <c r="T10" s="46"/>
      <c r="U10" s="13"/>
    </row>
    <row r="11" spans="1:60" s="7" customFormat="1" ht="30" customHeight="1" x14ac:dyDescent="0.3">
      <c r="A11" s="15"/>
      <c r="B11" s="22"/>
      <c r="C11" s="61"/>
      <c r="D11" s="23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8">
        <f>A12</f>
        <v>57801</v>
      </c>
      <c r="S11" s="16"/>
      <c r="T11" s="47"/>
      <c r="U11" s="16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ht="30" customHeight="1" x14ac:dyDescent="0.3">
      <c r="A12" s="12">
        <v>57801</v>
      </c>
      <c r="B12" s="19" t="s">
        <v>62</v>
      </c>
      <c r="C12" s="60">
        <v>45084</v>
      </c>
      <c r="D12" s="20">
        <v>3</v>
      </c>
      <c r="E12" s="13">
        <f>123.5*3500</f>
        <v>432250</v>
      </c>
      <c r="F12" s="13">
        <v>0</v>
      </c>
      <c r="G12" s="13">
        <f>E12-F12</f>
        <v>432250</v>
      </c>
      <c r="H12" s="13">
        <f>ROUND(G12*18%,0)</f>
        <v>77805</v>
      </c>
      <c r="I12" s="13">
        <f>G12+H12</f>
        <v>510055</v>
      </c>
      <c r="J12" s="13">
        <f>ROUND(G12*$J$6,0)</f>
        <v>4323</v>
      </c>
      <c r="K12" s="13">
        <f>ROUND(G12*$K$6,0)</f>
        <v>21613</v>
      </c>
      <c r="L12" s="13"/>
      <c r="M12" s="13"/>
      <c r="N12" s="21">
        <f>H12</f>
        <v>77805</v>
      </c>
      <c r="O12" s="21">
        <f>G12*10%</f>
        <v>43225</v>
      </c>
      <c r="P12" s="13">
        <f>(123.5-113.7)*3500</f>
        <v>34299.999999999993</v>
      </c>
      <c r="Q12" s="13">
        <f>ROUND(I12-SUM(J12:P12),)</f>
        <v>328789</v>
      </c>
      <c r="R12" s="8"/>
      <c r="S12" s="13">
        <v>328788</v>
      </c>
      <c r="T12" s="45" t="s">
        <v>8</v>
      </c>
      <c r="U12" s="13">
        <f>SUM(Q12:Q14)-SUM(S12:S14)</f>
        <v>9566</v>
      </c>
    </row>
    <row r="13" spans="1:60" ht="30" customHeight="1" x14ac:dyDescent="0.3">
      <c r="A13" s="12">
        <v>57801</v>
      </c>
      <c r="B13" s="19" t="s">
        <v>5</v>
      </c>
      <c r="C13" s="60"/>
      <c r="D13" s="20"/>
      <c r="E13" s="13">
        <v>77805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21">
        <f>E13</f>
        <v>77805</v>
      </c>
      <c r="R13" s="8"/>
      <c r="S13" s="13">
        <v>77805</v>
      </c>
      <c r="T13" s="45" t="s">
        <v>9</v>
      </c>
      <c r="U13" s="13"/>
    </row>
    <row r="14" spans="1:60" ht="30" customHeight="1" x14ac:dyDescent="0.3">
      <c r="A14" s="12">
        <v>57801</v>
      </c>
      <c r="B14" s="19" t="s">
        <v>44</v>
      </c>
      <c r="C14" s="60"/>
      <c r="D14" s="20">
        <v>3</v>
      </c>
      <c r="E14" s="13">
        <f>O12</f>
        <v>43225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21">
        <f>E14</f>
        <v>43225</v>
      </c>
      <c r="R14" s="8"/>
      <c r="S14" s="13">
        <v>33660</v>
      </c>
      <c r="T14" s="45" t="s">
        <v>51</v>
      </c>
      <c r="U14" s="13"/>
    </row>
    <row r="15" spans="1:60" s="7" customFormat="1" ht="30" customHeight="1" x14ac:dyDescent="0.3">
      <c r="A15" s="15"/>
      <c r="B15" s="22"/>
      <c r="C15" s="61"/>
      <c r="D15" s="23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8">
        <f>A16</f>
        <v>57802</v>
      </c>
      <c r="S15" s="16"/>
      <c r="T15" s="47"/>
      <c r="U15" s="16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ht="30" customHeight="1" x14ac:dyDescent="0.3">
      <c r="A16" s="12">
        <v>57802</v>
      </c>
      <c r="B16" s="19" t="s">
        <v>61</v>
      </c>
      <c r="C16" s="60">
        <v>45086</v>
      </c>
      <c r="D16" s="20">
        <v>7</v>
      </c>
      <c r="E16" s="13">
        <f>2361882*5%</f>
        <v>118094.1</v>
      </c>
      <c r="F16" s="13">
        <v>0</v>
      </c>
      <c r="G16" s="13">
        <f>E16-F16</f>
        <v>118094.1</v>
      </c>
      <c r="H16" s="13">
        <f>ROUND(G16*18%,0)</f>
        <v>21257</v>
      </c>
      <c r="I16" s="13">
        <f>G16+H16</f>
        <v>139351.1</v>
      </c>
      <c r="J16" s="13">
        <f>ROUND(G16*$J$6,0)</f>
        <v>1181</v>
      </c>
      <c r="K16" s="13">
        <f>ROUND(G16*$K$6,0)</f>
        <v>5905</v>
      </c>
      <c r="L16" s="13"/>
      <c r="M16" s="13"/>
      <c r="N16" s="21">
        <f>H16</f>
        <v>21257</v>
      </c>
      <c r="O16" s="13">
        <f>G16*10%</f>
        <v>11809.410000000002</v>
      </c>
      <c r="P16" s="13">
        <v>0</v>
      </c>
      <c r="Q16" s="13">
        <f>ROUND(I16-SUM(J16:P16),)</f>
        <v>99199</v>
      </c>
      <c r="R16" s="8"/>
      <c r="S16" s="13">
        <v>99199</v>
      </c>
      <c r="T16" s="45" t="s">
        <v>10</v>
      </c>
      <c r="U16" s="13">
        <f>SUM(Q16:Q19)-SUM(S16:S19)</f>
        <v>0</v>
      </c>
    </row>
    <row r="17" spans="1:60" ht="30" customHeight="1" x14ac:dyDescent="0.3">
      <c r="A17" s="12">
        <v>57802</v>
      </c>
      <c r="B17" s="19" t="s">
        <v>5</v>
      </c>
      <c r="C17" s="60"/>
      <c r="D17" s="20"/>
      <c r="E17" s="13">
        <v>21257</v>
      </c>
      <c r="F17" s="13"/>
      <c r="G17" s="13"/>
      <c r="H17" s="13"/>
      <c r="I17" s="13">
        <v>21257</v>
      </c>
      <c r="J17" s="13"/>
      <c r="K17" s="13"/>
      <c r="L17" s="13"/>
      <c r="M17" s="13"/>
      <c r="N17" s="13"/>
      <c r="O17" s="13"/>
      <c r="P17" s="13"/>
      <c r="Q17" s="21">
        <v>21257</v>
      </c>
      <c r="R17" s="8"/>
      <c r="S17" s="13">
        <v>21257</v>
      </c>
      <c r="T17" s="45" t="s">
        <v>11</v>
      </c>
      <c r="U17" s="13"/>
    </row>
    <row r="18" spans="1:60" ht="30" customHeight="1" x14ac:dyDescent="0.3">
      <c r="A18" s="12">
        <v>57802</v>
      </c>
      <c r="B18" s="19"/>
      <c r="C18" s="60"/>
      <c r="D18" s="20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8"/>
      <c r="S18" s="13"/>
      <c r="T18" s="46"/>
      <c r="U18" s="13"/>
    </row>
    <row r="19" spans="1:60" ht="30" customHeight="1" x14ac:dyDescent="0.3">
      <c r="A19" s="12">
        <v>57802</v>
      </c>
      <c r="B19" s="19"/>
      <c r="C19" s="60"/>
      <c r="D19" s="20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8"/>
      <c r="S19" s="13"/>
      <c r="T19" s="46"/>
      <c r="U19" s="13"/>
    </row>
    <row r="20" spans="1:60" s="7" customFormat="1" ht="30" customHeight="1" x14ac:dyDescent="0.3">
      <c r="A20" s="15"/>
      <c r="B20" s="22"/>
      <c r="C20" s="61"/>
      <c r="D20" s="23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8">
        <f>A21</f>
        <v>57864</v>
      </c>
      <c r="S20" s="16"/>
      <c r="T20" s="47"/>
      <c r="U20" s="16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ht="30" customHeight="1" x14ac:dyDescent="0.3">
      <c r="A21" s="12">
        <v>57864</v>
      </c>
      <c r="B21" s="19" t="s">
        <v>4</v>
      </c>
      <c r="C21" s="60">
        <v>45084</v>
      </c>
      <c r="D21" s="20">
        <v>4</v>
      </c>
      <c r="E21" s="13">
        <v>11000</v>
      </c>
      <c r="F21" s="13">
        <v>0</v>
      </c>
      <c r="G21" s="13">
        <f>E21-F21</f>
        <v>11000</v>
      </c>
      <c r="H21" s="13">
        <f>ROUND(G21*18%,0)</f>
        <v>1980</v>
      </c>
      <c r="I21" s="13">
        <f>G21+H21</f>
        <v>12980</v>
      </c>
      <c r="J21" s="13">
        <f>ROUND(G21*$J$6,0)</f>
        <v>110</v>
      </c>
      <c r="K21" s="13">
        <f>ROUND(G21*$K$6,0)</f>
        <v>550</v>
      </c>
      <c r="L21" s="13"/>
      <c r="M21" s="13"/>
      <c r="N21" s="21">
        <f>H21</f>
        <v>1980</v>
      </c>
      <c r="O21" s="24"/>
      <c r="P21" s="21">
        <f>G21*10%</f>
        <v>1100</v>
      </c>
      <c r="Q21" s="13">
        <f>ROUND(I21-SUM(J21:P21),)</f>
        <v>9240</v>
      </c>
      <c r="R21" s="8"/>
      <c r="S21" s="13">
        <v>9240</v>
      </c>
      <c r="T21" s="45" t="s">
        <v>12</v>
      </c>
      <c r="U21" s="13">
        <f>SUM(Q21:Q23)-SUM(S21:S23)</f>
        <v>1100</v>
      </c>
    </row>
    <row r="22" spans="1:60" ht="30" customHeight="1" x14ac:dyDescent="0.3">
      <c r="A22" s="12">
        <v>57864</v>
      </c>
      <c r="B22" s="19" t="s">
        <v>5</v>
      </c>
      <c r="C22" s="60"/>
      <c r="D22" s="20">
        <v>4</v>
      </c>
      <c r="E22" s="13">
        <v>1980</v>
      </c>
      <c r="F22" s="13"/>
      <c r="G22" s="13"/>
      <c r="H22" s="13"/>
      <c r="I22" s="13">
        <v>1980</v>
      </c>
      <c r="J22" s="13"/>
      <c r="K22" s="13"/>
      <c r="L22" s="13"/>
      <c r="M22" s="13"/>
      <c r="N22" s="13"/>
      <c r="O22" s="24"/>
      <c r="P22" s="13"/>
      <c r="Q22" s="21">
        <v>1980</v>
      </c>
      <c r="R22" s="8"/>
      <c r="S22" s="13">
        <v>1980</v>
      </c>
      <c r="T22" s="45" t="s">
        <v>13</v>
      </c>
      <c r="U22" s="13"/>
    </row>
    <row r="23" spans="1:60" ht="30" customHeight="1" x14ac:dyDescent="0.3">
      <c r="A23" s="12">
        <v>57864</v>
      </c>
      <c r="B23" s="19" t="s">
        <v>44</v>
      </c>
      <c r="C23" s="60"/>
      <c r="D23" s="20">
        <v>4</v>
      </c>
      <c r="E23" s="13">
        <f>P21</f>
        <v>1100</v>
      </c>
      <c r="F23" s="13"/>
      <c r="G23" s="13"/>
      <c r="H23" s="13"/>
      <c r="I23" s="13"/>
      <c r="J23" s="13"/>
      <c r="K23" s="13"/>
      <c r="L23" s="13"/>
      <c r="M23" s="13"/>
      <c r="N23" s="13"/>
      <c r="O23" s="24"/>
      <c r="P23" s="13"/>
      <c r="Q23" s="21">
        <f>E23</f>
        <v>1100</v>
      </c>
      <c r="R23" s="8"/>
      <c r="S23" s="13"/>
      <c r="T23" s="46"/>
      <c r="U23" s="13"/>
    </row>
    <row r="24" spans="1:60" s="7" customFormat="1" ht="30" customHeight="1" x14ac:dyDescent="0.3">
      <c r="A24" s="15"/>
      <c r="B24" s="22"/>
      <c r="C24" s="61"/>
      <c r="D24" s="23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8">
        <f>A25</f>
        <v>57885</v>
      </c>
      <c r="S24" s="16"/>
      <c r="T24" s="47"/>
      <c r="U24" s="16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ht="30" customHeight="1" x14ac:dyDescent="0.3">
      <c r="A25" s="12">
        <v>57885</v>
      </c>
      <c r="B25" s="19" t="s">
        <v>76</v>
      </c>
      <c r="C25" s="60">
        <v>45084</v>
      </c>
      <c r="D25" s="20">
        <v>2</v>
      </c>
      <c r="E25" s="13">
        <v>11000</v>
      </c>
      <c r="F25" s="13">
        <v>0</v>
      </c>
      <c r="G25" s="13">
        <f>E25-F25</f>
        <v>11000</v>
      </c>
      <c r="H25" s="13">
        <f>ROUND(G25*18%,0)</f>
        <v>1980</v>
      </c>
      <c r="I25" s="13">
        <f>G25+H25</f>
        <v>12980</v>
      </c>
      <c r="J25" s="13">
        <f>ROUND(G25*$J$6,0)</f>
        <v>110</v>
      </c>
      <c r="K25" s="13">
        <f>ROUND(G25*$K$6,0)</f>
        <v>550</v>
      </c>
      <c r="L25" s="13"/>
      <c r="M25" s="13"/>
      <c r="N25" s="21">
        <f>H25</f>
        <v>1980</v>
      </c>
      <c r="O25" s="24"/>
      <c r="P25" s="13">
        <f>E25*10%</f>
        <v>1100</v>
      </c>
      <c r="Q25" s="13">
        <f>ROUND(I25-SUM(J25:P25),)</f>
        <v>9240</v>
      </c>
      <c r="R25" s="8"/>
      <c r="S25" s="13">
        <v>9240</v>
      </c>
      <c r="T25" s="45" t="s">
        <v>14</v>
      </c>
      <c r="U25" s="13">
        <f>SUM(Q25:Q27)-SUM(S25:S27)</f>
        <v>0</v>
      </c>
    </row>
    <row r="26" spans="1:60" ht="30" customHeight="1" x14ac:dyDescent="0.3">
      <c r="A26" s="12">
        <v>57885</v>
      </c>
      <c r="B26" s="19" t="s">
        <v>5</v>
      </c>
      <c r="C26" s="60"/>
      <c r="D26" s="20"/>
      <c r="E26" s="13">
        <v>1980</v>
      </c>
      <c r="F26" s="13"/>
      <c r="G26" s="13"/>
      <c r="H26" s="13"/>
      <c r="I26" s="13">
        <v>1980</v>
      </c>
      <c r="J26" s="13"/>
      <c r="K26" s="13"/>
      <c r="L26" s="13"/>
      <c r="M26" s="13"/>
      <c r="N26" s="13"/>
      <c r="O26" s="24"/>
      <c r="P26" s="13"/>
      <c r="Q26" s="21">
        <v>1980</v>
      </c>
      <c r="R26" s="8"/>
      <c r="S26" s="13">
        <v>1980</v>
      </c>
      <c r="T26" s="45" t="s">
        <v>15</v>
      </c>
      <c r="U26" s="13"/>
    </row>
    <row r="27" spans="1:60" ht="30" customHeight="1" x14ac:dyDescent="0.3">
      <c r="A27" s="12">
        <v>57885</v>
      </c>
      <c r="B27" s="19"/>
      <c r="C27" s="60"/>
      <c r="D27" s="20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24"/>
      <c r="P27" s="13"/>
      <c r="Q27" s="13"/>
      <c r="R27" s="8"/>
      <c r="S27" s="13"/>
      <c r="T27" s="48"/>
      <c r="U27" s="13"/>
    </row>
    <row r="28" spans="1:60" s="7" customFormat="1" ht="30" customHeight="1" x14ac:dyDescent="0.3">
      <c r="A28" s="15"/>
      <c r="B28" s="22"/>
      <c r="C28" s="61"/>
      <c r="D28" s="23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8">
        <f>A29</f>
        <v>58074</v>
      </c>
      <c r="S28" s="16"/>
      <c r="T28" s="47"/>
      <c r="U28" s="16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ht="30" customHeight="1" x14ac:dyDescent="0.3">
      <c r="A29" s="12">
        <v>58074</v>
      </c>
      <c r="B29" s="19" t="s">
        <v>98</v>
      </c>
      <c r="C29" s="60">
        <v>45086</v>
      </c>
      <c r="D29" s="20">
        <v>6</v>
      </c>
      <c r="E29" s="13">
        <f>2204236*5%</f>
        <v>110211.8</v>
      </c>
      <c r="F29" s="13">
        <v>0</v>
      </c>
      <c r="G29" s="13">
        <f>E29-F29</f>
        <v>110211.8</v>
      </c>
      <c r="H29" s="13">
        <f>ROUND(G29*18%,0)</f>
        <v>19838</v>
      </c>
      <c r="I29" s="13">
        <f>G29+H29</f>
        <v>130049.8</v>
      </c>
      <c r="J29" s="13">
        <f>ROUND(G29*$J$6,0)</f>
        <v>1102</v>
      </c>
      <c r="K29" s="13">
        <f>ROUND(G29*$K$6,0)</f>
        <v>5511</v>
      </c>
      <c r="L29" s="13"/>
      <c r="M29" s="13"/>
      <c r="N29" s="21">
        <f>H29</f>
        <v>19838</v>
      </c>
      <c r="O29" s="13">
        <f>G29*10%</f>
        <v>11021.18</v>
      </c>
      <c r="P29" s="13">
        <v>0</v>
      </c>
      <c r="Q29" s="13">
        <f>ROUND(I29-SUM(J29:P29),)</f>
        <v>92578</v>
      </c>
      <c r="R29" s="8"/>
      <c r="S29" s="13">
        <v>92578</v>
      </c>
      <c r="T29" s="45" t="s">
        <v>16</v>
      </c>
      <c r="U29" s="13">
        <f>SUM(Q29:Q31)-SUM(S29:S31)</f>
        <v>0</v>
      </c>
    </row>
    <row r="30" spans="1:60" ht="30" customHeight="1" x14ac:dyDescent="0.3">
      <c r="A30" s="12">
        <v>58074</v>
      </c>
      <c r="B30" s="19" t="s">
        <v>5</v>
      </c>
      <c r="C30" s="60"/>
      <c r="D30" s="20"/>
      <c r="E30" s="13">
        <v>19838</v>
      </c>
      <c r="F30" s="13"/>
      <c r="G30" s="13"/>
      <c r="H30" s="13"/>
      <c r="I30" s="13">
        <v>19838</v>
      </c>
      <c r="J30" s="13"/>
      <c r="K30" s="13"/>
      <c r="L30" s="13"/>
      <c r="M30" s="13"/>
      <c r="N30" s="13"/>
      <c r="O30" s="13"/>
      <c r="P30" s="13"/>
      <c r="Q30" s="21">
        <v>19838</v>
      </c>
      <c r="R30" s="8"/>
      <c r="S30" s="13">
        <v>19838</v>
      </c>
      <c r="T30" s="45" t="s">
        <v>17</v>
      </c>
      <c r="U30" s="13"/>
    </row>
    <row r="31" spans="1:60" ht="30" customHeight="1" x14ac:dyDescent="0.3">
      <c r="A31" s="12">
        <v>58074</v>
      </c>
      <c r="B31" s="19"/>
      <c r="C31" s="60"/>
      <c r="D31" s="20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8"/>
      <c r="S31" s="13"/>
      <c r="T31" s="49"/>
      <c r="U31" s="13"/>
    </row>
    <row r="32" spans="1:60" s="7" customFormat="1" ht="30" customHeight="1" x14ac:dyDescent="0.3">
      <c r="A32" s="15"/>
      <c r="B32" s="22"/>
      <c r="C32" s="61"/>
      <c r="D32" s="23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8">
        <f>A33</f>
        <v>58075</v>
      </c>
      <c r="S32" s="16"/>
      <c r="T32" s="47"/>
      <c r="U32" s="16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spans="1:60" ht="30" customHeight="1" x14ac:dyDescent="0.3">
      <c r="A33" s="12">
        <v>58075</v>
      </c>
      <c r="B33" s="19" t="s">
        <v>75</v>
      </c>
      <c r="C33" s="60">
        <v>45086</v>
      </c>
      <c r="D33" s="20">
        <v>5</v>
      </c>
      <c r="E33" s="13">
        <f>2130000*5%</f>
        <v>106500</v>
      </c>
      <c r="F33" s="13">
        <v>0</v>
      </c>
      <c r="G33" s="13">
        <f>E33-F33</f>
        <v>106500</v>
      </c>
      <c r="H33" s="13">
        <f>ROUND(G33*18%,0)</f>
        <v>19170</v>
      </c>
      <c r="I33" s="13">
        <f>G33+H33</f>
        <v>125670</v>
      </c>
      <c r="J33" s="13">
        <f>ROUND(G33*$J$6,0)</f>
        <v>1065</v>
      </c>
      <c r="K33" s="13">
        <f>ROUND(G33*$K$6,0)</f>
        <v>5325</v>
      </c>
      <c r="L33" s="13"/>
      <c r="M33" s="13"/>
      <c r="N33" s="21">
        <f>H33</f>
        <v>19170</v>
      </c>
      <c r="O33" s="13">
        <f>G33*10%</f>
        <v>10650</v>
      </c>
      <c r="P33" s="13">
        <v>0</v>
      </c>
      <c r="Q33" s="13">
        <f>ROUND(I33-SUM(J33:P33),)</f>
        <v>89460</v>
      </c>
      <c r="R33" s="8"/>
      <c r="S33" s="13">
        <v>89460</v>
      </c>
      <c r="T33" s="45" t="s">
        <v>18</v>
      </c>
      <c r="U33" s="13">
        <f>SUM(Q33:Q35)-SUM(S33:S35)</f>
        <v>0</v>
      </c>
    </row>
    <row r="34" spans="1:60" ht="30" customHeight="1" x14ac:dyDescent="0.3">
      <c r="A34" s="12">
        <v>58075</v>
      </c>
      <c r="B34" s="19" t="s">
        <v>5</v>
      </c>
      <c r="C34" s="60"/>
      <c r="D34" s="20"/>
      <c r="E34" s="13">
        <v>19170</v>
      </c>
      <c r="F34" s="13"/>
      <c r="G34" s="13"/>
      <c r="H34" s="13"/>
      <c r="I34" s="13">
        <v>19170</v>
      </c>
      <c r="J34" s="13"/>
      <c r="K34" s="13"/>
      <c r="L34" s="13"/>
      <c r="M34" s="13"/>
      <c r="N34" s="13"/>
      <c r="O34" s="13"/>
      <c r="P34" s="13"/>
      <c r="Q34" s="21">
        <v>19170</v>
      </c>
      <c r="R34" s="8"/>
      <c r="S34" s="13">
        <v>19170</v>
      </c>
      <c r="T34" s="45" t="s">
        <v>19</v>
      </c>
      <c r="U34" s="13"/>
    </row>
    <row r="35" spans="1:60" ht="30" customHeight="1" x14ac:dyDescent="0.3">
      <c r="A35" s="12">
        <v>58075</v>
      </c>
      <c r="B35" s="19"/>
      <c r="C35" s="60"/>
      <c r="D35" s="20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8"/>
      <c r="S35" s="13"/>
      <c r="T35" s="48"/>
      <c r="U35" s="13"/>
    </row>
    <row r="36" spans="1:60" s="7" customFormat="1" ht="30" customHeight="1" x14ac:dyDescent="0.3">
      <c r="A36" s="15"/>
      <c r="B36" s="22"/>
      <c r="C36" s="61"/>
      <c r="D36" s="23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8">
        <f>A37</f>
        <v>58694</v>
      </c>
      <c r="S36" s="16"/>
      <c r="T36" s="47"/>
      <c r="U36" s="16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spans="1:60" ht="30" customHeight="1" x14ac:dyDescent="0.3">
      <c r="A37" s="12">
        <v>58694</v>
      </c>
      <c r="B37" s="19" t="s">
        <v>73</v>
      </c>
      <c r="C37" s="60">
        <v>45131</v>
      </c>
      <c r="D37" s="20">
        <v>9</v>
      </c>
      <c r="E37" s="13">
        <v>422170</v>
      </c>
      <c r="F37" s="13">
        <v>0</v>
      </c>
      <c r="G37" s="13">
        <f>E37-F37</f>
        <v>422170</v>
      </c>
      <c r="H37" s="13">
        <f>ROUND(G37*18%,0)</f>
        <v>75991</v>
      </c>
      <c r="I37" s="13">
        <f>G37+H37</f>
        <v>498161</v>
      </c>
      <c r="J37" s="13">
        <f>ROUND(G37*$J$6,0)</f>
        <v>4222</v>
      </c>
      <c r="K37" s="13">
        <f>ROUND(G37*$K$6,0)</f>
        <v>21109</v>
      </c>
      <c r="L37" s="13"/>
      <c r="M37" s="13"/>
      <c r="N37" s="21">
        <f>H37</f>
        <v>75991</v>
      </c>
      <c r="O37" s="13">
        <f>G37*10%</f>
        <v>42217</v>
      </c>
      <c r="P37" s="21">
        <v>78900</v>
      </c>
      <c r="Q37" s="13">
        <f>ROUND(I37-SUM(J37:P37),)</f>
        <v>275722</v>
      </c>
      <c r="R37" s="8"/>
      <c r="S37" s="13">
        <v>275722</v>
      </c>
      <c r="T37" s="45" t="s">
        <v>20</v>
      </c>
      <c r="U37" s="13">
        <f>SUM(Q37:Q40)-SUM(S37:S40)</f>
        <v>-99000</v>
      </c>
    </row>
    <row r="38" spans="1:60" ht="30" customHeight="1" x14ac:dyDescent="0.3">
      <c r="A38" s="12">
        <v>58694</v>
      </c>
      <c r="B38" s="19" t="s">
        <v>5</v>
      </c>
      <c r="C38" s="60"/>
      <c r="D38" s="20"/>
      <c r="E38" s="13">
        <v>75991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21">
        <f>E38</f>
        <v>75991</v>
      </c>
      <c r="R38" s="8"/>
      <c r="S38" s="13">
        <v>75991</v>
      </c>
      <c r="T38" s="45" t="s">
        <v>21</v>
      </c>
      <c r="U38" s="13"/>
    </row>
    <row r="39" spans="1:60" ht="30" customHeight="1" x14ac:dyDescent="0.3">
      <c r="A39" s="12">
        <v>58694</v>
      </c>
      <c r="B39" s="55"/>
      <c r="C39" s="62"/>
      <c r="D39" s="56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57"/>
      <c r="R39" s="8"/>
      <c r="S39" s="13">
        <v>49500</v>
      </c>
      <c r="T39" s="45" t="s">
        <v>50</v>
      </c>
      <c r="U39" s="13"/>
    </row>
    <row r="40" spans="1:60" ht="30" customHeight="1" x14ac:dyDescent="0.3">
      <c r="A40" s="12">
        <v>58694</v>
      </c>
      <c r="B40" s="55"/>
      <c r="C40" s="62"/>
      <c r="D40" s="56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57"/>
      <c r="R40" s="8"/>
      <c r="S40" s="13">
        <v>49500</v>
      </c>
      <c r="T40" s="45" t="s">
        <v>52</v>
      </c>
      <c r="U40" s="13"/>
    </row>
    <row r="41" spans="1:60" s="7" customFormat="1" ht="30" customHeight="1" x14ac:dyDescent="0.3">
      <c r="A41" s="15"/>
      <c r="B41" s="22"/>
      <c r="C41" s="61"/>
      <c r="D41" s="23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8">
        <f>A42</f>
        <v>58695</v>
      </c>
      <c r="S41" s="16"/>
      <c r="T41" s="47"/>
      <c r="U41" s="16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</row>
    <row r="42" spans="1:60" ht="30" customHeight="1" x14ac:dyDescent="0.3">
      <c r="A42" s="12">
        <v>58695</v>
      </c>
      <c r="B42" s="19" t="s">
        <v>74</v>
      </c>
      <c r="C42" s="60">
        <v>45131</v>
      </c>
      <c r="D42" s="20">
        <v>8</v>
      </c>
      <c r="E42" s="13">
        <v>370000</v>
      </c>
      <c r="F42" s="13">
        <v>0</v>
      </c>
      <c r="G42" s="13">
        <f>E42-F42</f>
        <v>370000</v>
      </c>
      <c r="H42" s="13">
        <f>ROUND(G42*18%,0)</f>
        <v>66600</v>
      </c>
      <c r="I42" s="13">
        <f>G42+H42</f>
        <v>436600</v>
      </c>
      <c r="J42" s="13">
        <f>ROUND(G42*$J$6,0)</f>
        <v>3700</v>
      </c>
      <c r="K42" s="13">
        <f>ROUND(G42*$K$6,0)</f>
        <v>18500</v>
      </c>
      <c r="L42" s="13"/>
      <c r="M42" s="13"/>
      <c r="N42" s="21">
        <f>H42</f>
        <v>66600</v>
      </c>
      <c r="O42" s="13">
        <f>G42*10%</f>
        <v>37000</v>
      </c>
      <c r="P42" s="21">
        <v>25000</v>
      </c>
      <c r="Q42" s="25">
        <f>ROUND(I42-SUM(J42:P42),)</f>
        <v>285800</v>
      </c>
      <c r="R42" s="8"/>
      <c r="S42" s="25">
        <v>285800</v>
      </c>
      <c r="T42" s="48" t="s">
        <v>22</v>
      </c>
      <c r="U42" s="25">
        <f>SUM(Q42:Q46)-SUM(S42:S46)</f>
        <v>0</v>
      </c>
    </row>
    <row r="43" spans="1:60" ht="30" customHeight="1" x14ac:dyDescent="0.3">
      <c r="A43" s="12">
        <v>58695</v>
      </c>
      <c r="B43" s="19" t="s">
        <v>5</v>
      </c>
      <c r="C43" s="60"/>
      <c r="D43" s="20"/>
      <c r="E43" s="13">
        <v>66600</v>
      </c>
      <c r="F43" s="13"/>
      <c r="G43" s="13"/>
      <c r="H43" s="13"/>
      <c r="I43" s="13">
        <v>66600</v>
      </c>
      <c r="J43" s="13"/>
      <c r="K43" s="13"/>
      <c r="L43" s="13"/>
      <c r="M43" s="13"/>
      <c r="N43" s="13"/>
      <c r="O43" s="13"/>
      <c r="P43" s="13"/>
      <c r="Q43" s="21">
        <v>66600</v>
      </c>
      <c r="R43" s="8"/>
      <c r="S43" s="25">
        <v>66600</v>
      </c>
      <c r="T43" s="48" t="s">
        <v>23</v>
      </c>
      <c r="U43" s="25"/>
    </row>
    <row r="44" spans="1:60" ht="30" customHeight="1" x14ac:dyDescent="0.3">
      <c r="A44" s="12">
        <v>58695</v>
      </c>
      <c r="B44" s="19" t="s">
        <v>74</v>
      </c>
      <c r="C44" s="60">
        <v>45252</v>
      </c>
      <c r="D44" s="20">
        <v>18</v>
      </c>
      <c r="E44" s="13">
        <v>11000</v>
      </c>
      <c r="F44" s="13">
        <v>0</v>
      </c>
      <c r="G44" s="13">
        <f>E44-F44</f>
        <v>11000</v>
      </c>
      <c r="H44" s="13">
        <f>ROUND(G44*18%,0)</f>
        <v>1980</v>
      </c>
      <c r="I44" s="13">
        <f>G44+H44</f>
        <v>12980</v>
      </c>
      <c r="J44" s="13">
        <f>ROUND(G44*$J$6,0)</f>
        <v>110</v>
      </c>
      <c r="K44" s="13">
        <f>ROUND(G44*$K$6,0)</f>
        <v>550</v>
      </c>
      <c r="L44" s="13"/>
      <c r="M44" s="13"/>
      <c r="N44" s="21">
        <f>H44</f>
        <v>1980</v>
      </c>
      <c r="O44" s="13">
        <f>G44*10%</f>
        <v>1100</v>
      </c>
      <c r="P44" s="13">
        <v>0</v>
      </c>
      <c r="Q44" s="25">
        <f>ROUND(I44-SUM(J44:P44),)</f>
        <v>9240</v>
      </c>
      <c r="R44" s="8"/>
      <c r="S44" s="25">
        <v>9240</v>
      </c>
      <c r="T44" s="48" t="s">
        <v>33</v>
      </c>
      <c r="U44" s="13"/>
    </row>
    <row r="45" spans="1:60" ht="30" customHeight="1" x14ac:dyDescent="0.3">
      <c r="A45" s="12">
        <v>58695</v>
      </c>
      <c r="B45" s="55"/>
      <c r="C45" s="62"/>
      <c r="D45" s="56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57"/>
      <c r="R45" s="8"/>
      <c r="S45" s="25">
        <v>1980</v>
      </c>
      <c r="T45" s="48" t="s">
        <v>54</v>
      </c>
      <c r="U45" s="13"/>
    </row>
    <row r="46" spans="1:60" ht="30" customHeight="1" x14ac:dyDescent="0.3">
      <c r="A46" s="12">
        <v>58695</v>
      </c>
      <c r="B46" s="19" t="s">
        <v>5</v>
      </c>
      <c r="C46" s="60"/>
      <c r="D46" s="20">
        <v>18</v>
      </c>
      <c r="E46" s="13">
        <f>N44</f>
        <v>1980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21">
        <f>E46</f>
        <v>1980</v>
      </c>
      <c r="R46" s="8"/>
      <c r="S46" s="13"/>
      <c r="T46" s="48"/>
      <c r="U46" s="13"/>
    </row>
    <row r="47" spans="1:60" s="7" customFormat="1" ht="30" customHeight="1" x14ac:dyDescent="0.3">
      <c r="A47" s="15"/>
      <c r="B47" s="22"/>
      <c r="C47" s="61"/>
      <c r="D47" s="23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8">
        <f>A48</f>
        <v>60007</v>
      </c>
      <c r="S47" s="16"/>
      <c r="T47" s="47"/>
      <c r="U47" s="16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</row>
    <row r="48" spans="1:60" ht="30" customHeight="1" x14ac:dyDescent="0.3">
      <c r="A48" s="12">
        <v>60007</v>
      </c>
      <c r="B48" s="19" t="s">
        <v>72</v>
      </c>
      <c r="C48" s="60">
        <v>45219</v>
      </c>
      <c r="D48" s="20" t="s">
        <v>24</v>
      </c>
      <c r="E48" s="13">
        <v>487200</v>
      </c>
      <c r="F48" s="13">
        <v>0</v>
      </c>
      <c r="G48" s="13">
        <f>E48-F48</f>
        <v>487200</v>
      </c>
      <c r="H48" s="13">
        <f>ROUND(G48*18%,0)</f>
        <v>87696</v>
      </c>
      <c r="I48" s="13">
        <f>G48+H48</f>
        <v>574896</v>
      </c>
      <c r="J48" s="13">
        <f>ROUND(G48*$J$6,0)</f>
        <v>4872</v>
      </c>
      <c r="K48" s="13">
        <f>ROUND(G48*$K$6,0)</f>
        <v>24360</v>
      </c>
      <c r="L48" s="13"/>
      <c r="M48" s="13"/>
      <c r="N48" s="21">
        <f>H48</f>
        <v>87696</v>
      </c>
      <c r="O48" s="13">
        <f>G48*10%</f>
        <v>48720</v>
      </c>
      <c r="P48" s="13">
        <v>0</v>
      </c>
      <c r="Q48" s="25">
        <f>ROUND(I48-SUM(J48:P48),)</f>
        <v>409248</v>
      </c>
      <c r="R48" s="8"/>
      <c r="S48" s="25">
        <v>409248</v>
      </c>
      <c r="T48" s="48" t="s">
        <v>30</v>
      </c>
      <c r="U48" s="25">
        <f>SUM(Q47:Q49)-SUM(S47:S49)</f>
        <v>0</v>
      </c>
    </row>
    <row r="49" spans="1:60" ht="30" customHeight="1" x14ac:dyDescent="0.3">
      <c r="A49" s="12">
        <v>60007</v>
      </c>
      <c r="B49" s="19" t="s">
        <v>5</v>
      </c>
      <c r="C49" s="60"/>
      <c r="D49" s="20"/>
      <c r="E49" s="13">
        <f>N48</f>
        <v>87696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21">
        <f>E49</f>
        <v>87696</v>
      </c>
      <c r="R49" s="8"/>
      <c r="S49" s="13">
        <v>87696</v>
      </c>
      <c r="T49" s="48" t="s">
        <v>48</v>
      </c>
      <c r="U49" s="13"/>
    </row>
    <row r="50" spans="1:60" s="7" customFormat="1" ht="30" customHeight="1" x14ac:dyDescent="0.3">
      <c r="A50" s="15"/>
      <c r="B50" s="22"/>
      <c r="C50" s="61"/>
      <c r="D50" s="23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8">
        <f>A51</f>
        <v>60008</v>
      </c>
      <c r="S50" s="16"/>
      <c r="T50" s="47"/>
      <c r="U50" s="16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</row>
    <row r="51" spans="1:60" ht="30" customHeight="1" x14ac:dyDescent="0.3">
      <c r="A51" s="12">
        <v>60008</v>
      </c>
      <c r="B51" s="19" t="s">
        <v>25</v>
      </c>
      <c r="C51" s="60">
        <v>45219</v>
      </c>
      <c r="D51" s="20" t="s">
        <v>26</v>
      </c>
      <c r="E51" s="13">
        <v>418775</v>
      </c>
      <c r="F51" s="13">
        <v>0</v>
      </c>
      <c r="G51" s="13">
        <f>E51-F51</f>
        <v>418775</v>
      </c>
      <c r="H51" s="13">
        <f>ROUND(G51*18%,0)</f>
        <v>75380</v>
      </c>
      <c r="I51" s="13">
        <f>G51+H51</f>
        <v>494155</v>
      </c>
      <c r="J51" s="13">
        <f>ROUND(G51*$J$6,0)</f>
        <v>4188</v>
      </c>
      <c r="K51" s="13">
        <f>ROUND(G51*$K$6,0)</f>
        <v>20939</v>
      </c>
      <c r="L51" s="13"/>
      <c r="M51" s="13"/>
      <c r="N51" s="21">
        <f>H51</f>
        <v>75380</v>
      </c>
      <c r="O51" s="13">
        <f>G51*10%</f>
        <v>41877.5</v>
      </c>
      <c r="P51" s="13">
        <v>0</v>
      </c>
      <c r="Q51" s="13">
        <f>ROUND(I51-SUM(J51:P51),)</f>
        <v>351771</v>
      </c>
      <c r="R51" s="8"/>
      <c r="S51" s="13">
        <v>351770</v>
      </c>
      <c r="T51" s="45" t="s">
        <v>31</v>
      </c>
      <c r="U51" s="13">
        <f>SUM(Q50:Q52)-SUM(S50:S52)</f>
        <v>1</v>
      </c>
    </row>
    <row r="52" spans="1:60" ht="30" customHeight="1" x14ac:dyDescent="0.3">
      <c r="A52" s="12">
        <v>60008</v>
      </c>
      <c r="B52" s="19" t="s">
        <v>5</v>
      </c>
      <c r="C52" s="60"/>
      <c r="D52" s="20"/>
      <c r="E52" s="13">
        <f>N51</f>
        <v>75380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21">
        <f>E52</f>
        <v>75380</v>
      </c>
      <c r="R52" s="8"/>
      <c r="S52" s="13">
        <v>75380</v>
      </c>
      <c r="T52" s="48" t="s">
        <v>49</v>
      </c>
      <c r="U52" s="13"/>
    </row>
    <row r="53" spans="1:60" s="7" customFormat="1" ht="30" customHeight="1" x14ac:dyDescent="0.3">
      <c r="A53" s="15"/>
      <c r="B53" s="22"/>
      <c r="C53" s="61"/>
      <c r="D53" s="23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8">
        <f>A54</f>
        <v>60009</v>
      </c>
      <c r="S53" s="16"/>
      <c r="T53" s="47"/>
      <c r="U53" s="16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</row>
    <row r="54" spans="1:60" ht="30" customHeight="1" x14ac:dyDescent="0.3">
      <c r="A54" s="12">
        <v>60009</v>
      </c>
      <c r="B54" s="19" t="s">
        <v>71</v>
      </c>
      <c r="C54" s="60">
        <v>45219</v>
      </c>
      <c r="D54" s="20" t="s">
        <v>27</v>
      </c>
      <c r="E54" s="13">
        <v>11000</v>
      </c>
      <c r="F54" s="13">
        <v>0</v>
      </c>
      <c r="G54" s="13">
        <f>E54-F54</f>
        <v>11000</v>
      </c>
      <c r="H54" s="13">
        <f>ROUND(G54*18%,0)</f>
        <v>1980</v>
      </c>
      <c r="I54" s="13">
        <f>G54+H54</f>
        <v>12980</v>
      </c>
      <c r="J54" s="13">
        <f>ROUND(G54*$J$6,0)</f>
        <v>110</v>
      </c>
      <c r="K54" s="13">
        <f>ROUND(G54*$K$6,0)</f>
        <v>550</v>
      </c>
      <c r="L54" s="13"/>
      <c r="M54" s="13"/>
      <c r="N54" s="21">
        <f>H54</f>
        <v>1980</v>
      </c>
      <c r="O54" s="13"/>
      <c r="P54" s="13">
        <v>0</v>
      </c>
      <c r="Q54" s="13">
        <f>ROUND(I54-SUM(J54:P54),)</f>
        <v>10340</v>
      </c>
      <c r="R54" s="8"/>
      <c r="S54" s="13">
        <v>10340</v>
      </c>
      <c r="T54" s="48" t="s">
        <v>34</v>
      </c>
      <c r="U54" s="13">
        <f>SUM(Q53:Q55)-SUM(S53:S55)</f>
        <v>1980</v>
      </c>
    </row>
    <row r="55" spans="1:60" ht="30" customHeight="1" x14ac:dyDescent="0.3">
      <c r="A55" s="12">
        <v>60009</v>
      </c>
      <c r="B55" s="19" t="s">
        <v>5</v>
      </c>
      <c r="C55" s="60"/>
      <c r="D55" s="20"/>
      <c r="E55" s="13">
        <f>N54</f>
        <v>1980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21">
        <f>E55</f>
        <v>1980</v>
      </c>
      <c r="R55" s="8" t="s">
        <v>59</v>
      </c>
      <c r="S55" s="13"/>
      <c r="T55" s="46"/>
      <c r="U55" s="13"/>
    </row>
    <row r="56" spans="1:60" s="7" customFormat="1" ht="30" customHeight="1" x14ac:dyDescent="0.3">
      <c r="A56" s="15"/>
      <c r="B56" s="22"/>
      <c r="C56" s="61"/>
      <c r="D56" s="23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8">
        <f>A57</f>
        <v>60276</v>
      </c>
      <c r="S56" s="16"/>
      <c r="T56" s="47"/>
      <c r="U56" s="16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</row>
    <row r="57" spans="1:60" ht="30" customHeight="1" x14ac:dyDescent="0.3">
      <c r="A57" s="12">
        <v>60276</v>
      </c>
      <c r="B57" s="19" t="s">
        <v>32</v>
      </c>
      <c r="C57" s="60">
        <v>45252</v>
      </c>
      <c r="D57" s="20">
        <v>17</v>
      </c>
      <c r="E57" s="13">
        <v>443450</v>
      </c>
      <c r="F57" s="13">
        <v>0</v>
      </c>
      <c r="G57" s="13">
        <f>E57-F57</f>
        <v>443450</v>
      </c>
      <c r="H57" s="13">
        <f>ROUND(G57*18%,0)</f>
        <v>79821</v>
      </c>
      <c r="I57" s="13">
        <f>G57+H57</f>
        <v>523271</v>
      </c>
      <c r="J57" s="13">
        <f>ROUND(G57*$J$6,0)</f>
        <v>4435</v>
      </c>
      <c r="K57" s="13">
        <f>ROUND(G57*$K$6,0)</f>
        <v>22173</v>
      </c>
      <c r="L57" s="13"/>
      <c r="M57" s="13"/>
      <c r="N57" s="21">
        <f>H57</f>
        <v>79821</v>
      </c>
      <c r="O57" s="13">
        <f>G57*15%</f>
        <v>66517.5</v>
      </c>
      <c r="P57" s="13">
        <v>0</v>
      </c>
      <c r="Q57" s="13">
        <f>ROUND(I57-SUM(J57:P57),)</f>
        <v>350325</v>
      </c>
      <c r="R57" s="8"/>
      <c r="S57" s="13">
        <v>350324</v>
      </c>
      <c r="T57" s="48" t="s">
        <v>35</v>
      </c>
      <c r="U57" s="13">
        <f>SUM(Q57:Q58)-SUM(S57:S58)</f>
        <v>79822</v>
      </c>
    </row>
    <row r="58" spans="1:60" ht="30" customHeight="1" x14ac:dyDescent="0.3">
      <c r="A58" s="12">
        <v>60276</v>
      </c>
      <c r="B58" s="19" t="s">
        <v>46</v>
      </c>
      <c r="C58" s="60"/>
      <c r="D58" s="20">
        <v>17</v>
      </c>
      <c r="E58" s="13">
        <f>N57</f>
        <v>79821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21">
        <f>E58</f>
        <v>79821</v>
      </c>
      <c r="R58" s="8" t="s">
        <v>59</v>
      </c>
      <c r="S58" s="13"/>
      <c r="T58" s="48"/>
      <c r="U58" s="13"/>
    </row>
    <row r="59" spans="1:60" s="35" customFormat="1" ht="35.1" customHeight="1" x14ac:dyDescent="0.3">
      <c r="A59" s="30"/>
      <c r="B59" s="31"/>
      <c r="C59" s="63"/>
      <c r="D59" s="32"/>
      <c r="E59" s="32"/>
      <c r="F59" s="32"/>
      <c r="G59" s="32"/>
      <c r="H59" s="33"/>
      <c r="I59" s="33"/>
      <c r="J59" s="32"/>
      <c r="K59" s="32"/>
      <c r="L59" s="32"/>
      <c r="M59" s="32"/>
      <c r="N59" s="32"/>
      <c r="O59" s="32"/>
      <c r="P59" s="32"/>
      <c r="Q59" s="32"/>
      <c r="R59" s="18">
        <v>60861</v>
      </c>
      <c r="S59" s="34"/>
      <c r="T59" s="31"/>
      <c r="U59" s="34"/>
    </row>
    <row r="60" spans="1:60" s="35" customFormat="1" ht="35.1" customHeight="1" x14ac:dyDescent="0.3">
      <c r="A60" s="36">
        <v>60861</v>
      </c>
      <c r="B60" s="37" t="s">
        <v>70</v>
      </c>
      <c r="C60" s="60">
        <v>45219</v>
      </c>
      <c r="D60" s="20">
        <v>11</v>
      </c>
      <c r="E60" s="13">
        <v>20000</v>
      </c>
      <c r="F60" s="38">
        <v>0</v>
      </c>
      <c r="G60" s="38">
        <f>E60+-F60</f>
        <v>20000</v>
      </c>
      <c r="H60" s="38">
        <f>G60*18%</f>
        <v>3600</v>
      </c>
      <c r="I60" s="38">
        <f>G60+H60</f>
        <v>23600</v>
      </c>
      <c r="J60" s="38">
        <f>G60*1%</f>
        <v>200</v>
      </c>
      <c r="K60" s="38"/>
      <c r="L60" s="38"/>
      <c r="M60" s="38"/>
      <c r="N60" s="38">
        <f>H60</f>
        <v>3600</v>
      </c>
      <c r="O60" s="38"/>
      <c r="P60" s="38"/>
      <c r="Q60" s="38">
        <f>I60-J60-N60</f>
        <v>19800</v>
      </c>
      <c r="S60" s="39"/>
      <c r="T60" s="50"/>
      <c r="U60" s="39"/>
    </row>
    <row r="61" spans="1:60" s="35" customFormat="1" ht="35.1" customHeight="1" x14ac:dyDescent="0.3">
      <c r="A61" s="36">
        <v>60861</v>
      </c>
      <c r="B61" s="37" t="s">
        <v>5</v>
      </c>
      <c r="C61" s="60"/>
      <c r="D61" s="20">
        <v>11</v>
      </c>
      <c r="E61" s="13">
        <f>N60</f>
        <v>3600</v>
      </c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>
        <f>E61</f>
        <v>3600</v>
      </c>
      <c r="R61" s="36"/>
      <c r="S61" s="39"/>
      <c r="T61" s="50"/>
      <c r="U61" s="39">
        <f>SUM(Q60:Q61)-SUM(S60:S61)</f>
        <v>23400</v>
      </c>
    </row>
    <row r="62" spans="1:60" ht="30" customHeight="1" x14ac:dyDescent="0.3">
      <c r="A62" s="15"/>
      <c r="B62" s="22"/>
      <c r="C62" s="61"/>
      <c r="D62" s="23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8">
        <f>A63</f>
        <v>60862</v>
      </c>
      <c r="S62" s="16"/>
      <c r="T62" s="47"/>
      <c r="U62" s="16"/>
    </row>
    <row r="63" spans="1:60" ht="30" customHeight="1" x14ac:dyDescent="0.3">
      <c r="A63" s="12">
        <v>60862</v>
      </c>
      <c r="B63" s="19" t="s">
        <v>69</v>
      </c>
      <c r="C63" s="60">
        <v>45219</v>
      </c>
      <c r="D63" s="20">
        <v>12</v>
      </c>
      <c r="E63" s="13">
        <v>20000</v>
      </c>
      <c r="F63" s="13">
        <v>0</v>
      </c>
      <c r="G63" s="13">
        <f>E63-F63</f>
        <v>20000</v>
      </c>
      <c r="H63" s="13">
        <f>ROUND(G63*18%,0)</f>
        <v>3600</v>
      </c>
      <c r="I63" s="13">
        <f>G63+H63</f>
        <v>23600</v>
      </c>
      <c r="J63" s="13">
        <f>ROUND(G63*$J$6,0)</f>
        <v>200</v>
      </c>
      <c r="K63" s="13">
        <f>ROUND(G63*$K$6,0)</f>
        <v>1000</v>
      </c>
      <c r="L63" s="13"/>
      <c r="M63" s="13"/>
      <c r="N63" s="21">
        <f>H63</f>
        <v>3600</v>
      </c>
      <c r="O63" s="13">
        <v>0</v>
      </c>
      <c r="P63" s="13">
        <v>0</v>
      </c>
      <c r="Q63" s="13">
        <f>ROUND(I63-SUM(J63:P63),)</f>
        <v>18800</v>
      </c>
      <c r="R63" s="8"/>
      <c r="S63" s="13"/>
      <c r="T63" s="48"/>
      <c r="U63" s="13">
        <f>SUM(Q62:Q64)-SUM(S62:S64)</f>
        <v>22400</v>
      </c>
    </row>
    <row r="64" spans="1:60" ht="30" customHeight="1" x14ac:dyDescent="0.3">
      <c r="A64" s="12">
        <v>60862</v>
      </c>
      <c r="B64" s="19" t="s">
        <v>5</v>
      </c>
      <c r="C64" s="60"/>
      <c r="D64" s="20">
        <v>12</v>
      </c>
      <c r="E64" s="13">
        <f>N63</f>
        <v>3600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21">
        <f>E64</f>
        <v>3600</v>
      </c>
      <c r="R64" s="8"/>
      <c r="S64" s="13"/>
      <c r="T64" s="48"/>
      <c r="U64" s="13"/>
    </row>
    <row r="65" spans="1:60" ht="30" customHeight="1" x14ac:dyDescent="0.3">
      <c r="A65" s="15"/>
      <c r="B65" s="22"/>
      <c r="C65" s="61"/>
      <c r="D65" s="23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8">
        <f>A66</f>
        <v>60863</v>
      </c>
      <c r="S65" s="16"/>
      <c r="T65" s="47"/>
      <c r="U65" s="16"/>
    </row>
    <row r="66" spans="1:60" ht="30" customHeight="1" x14ac:dyDescent="0.3">
      <c r="A66" s="12">
        <v>60863</v>
      </c>
      <c r="B66" s="19" t="s">
        <v>68</v>
      </c>
      <c r="C66" s="60">
        <v>45219</v>
      </c>
      <c r="D66" s="20">
        <v>10</v>
      </c>
      <c r="E66" s="13">
        <v>20000</v>
      </c>
      <c r="F66" s="13">
        <v>0</v>
      </c>
      <c r="G66" s="13">
        <f>E66-F66</f>
        <v>20000</v>
      </c>
      <c r="H66" s="13">
        <f>ROUND(G66*18%,0)</f>
        <v>3600</v>
      </c>
      <c r="I66" s="13">
        <f>G66+H66</f>
        <v>23600</v>
      </c>
      <c r="J66" s="13">
        <f>ROUND(G66*$J$6,0)</f>
        <v>200</v>
      </c>
      <c r="K66" s="13">
        <f>ROUND(G66*$K$6,0)</f>
        <v>1000</v>
      </c>
      <c r="L66" s="13"/>
      <c r="M66" s="13"/>
      <c r="N66" s="21">
        <f>H66</f>
        <v>3600</v>
      </c>
      <c r="O66" s="13">
        <v>0</v>
      </c>
      <c r="P66" s="13">
        <v>0</v>
      </c>
      <c r="Q66" s="13">
        <f>ROUND(I66-SUM(J66:P66),)</f>
        <v>18800</v>
      </c>
      <c r="R66" s="8"/>
      <c r="S66" s="13"/>
      <c r="T66" s="48"/>
      <c r="U66" s="13">
        <f>SUM(Q65:Q67)-SUM(S65:S67)</f>
        <v>22400</v>
      </c>
    </row>
    <row r="67" spans="1:60" ht="30" customHeight="1" x14ac:dyDescent="0.3">
      <c r="A67" s="12">
        <v>60863</v>
      </c>
      <c r="B67" s="19" t="s">
        <v>5</v>
      </c>
      <c r="C67" s="60">
        <v>45585</v>
      </c>
      <c r="D67" s="20">
        <v>10</v>
      </c>
      <c r="E67" s="13">
        <f>N66</f>
        <v>3600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21">
        <f>E67</f>
        <v>3600</v>
      </c>
      <c r="R67" s="8"/>
      <c r="S67" s="13"/>
      <c r="T67" s="48"/>
      <c r="U67" s="13"/>
    </row>
    <row r="68" spans="1:60" s="7" customFormat="1" ht="30" customHeight="1" x14ac:dyDescent="0.3">
      <c r="A68" s="15"/>
      <c r="B68" s="22"/>
      <c r="C68" s="61"/>
      <c r="D68" s="23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8">
        <f>A69</f>
        <v>61650</v>
      </c>
      <c r="S68" s="16"/>
      <c r="T68" s="47"/>
      <c r="U68" s="16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</row>
    <row r="69" spans="1:60" ht="30" customHeight="1" x14ac:dyDescent="0.3">
      <c r="A69" s="12">
        <v>61650</v>
      </c>
      <c r="B69" s="19" t="s">
        <v>67</v>
      </c>
      <c r="C69" s="60">
        <v>45295</v>
      </c>
      <c r="D69" s="20">
        <v>1</v>
      </c>
      <c r="E69" s="13">
        <v>337718</v>
      </c>
      <c r="F69" s="13">
        <v>0</v>
      </c>
      <c r="G69" s="13">
        <f>E69-F69</f>
        <v>337718</v>
      </c>
      <c r="H69" s="13">
        <f>ROUND(G69*18%,0)</f>
        <v>60789</v>
      </c>
      <c r="I69" s="13">
        <f>G69+H69</f>
        <v>398507</v>
      </c>
      <c r="J69" s="13">
        <f>ROUND(G69*$J$6,0)</f>
        <v>3377</v>
      </c>
      <c r="K69" s="13">
        <f>ROUND(G69*$K$6,0)</f>
        <v>16886</v>
      </c>
      <c r="L69" s="13">
        <f>G69*10%</f>
        <v>33771.800000000003</v>
      </c>
      <c r="M69" s="13">
        <f>G69*10%</f>
        <v>33771.800000000003</v>
      </c>
      <c r="N69" s="21">
        <f>H69</f>
        <v>60789</v>
      </c>
      <c r="O69" s="13"/>
      <c r="P69" s="13">
        <v>23983</v>
      </c>
      <c r="Q69" s="13">
        <f>ROUND(I69-SUM(J69:P69),)</f>
        <v>225928</v>
      </c>
      <c r="R69" s="8"/>
      <c r="S69" s="13">
        <v>225928</v>
      </c>
      <c r="T69" s="46" t="s">
        <v>42</v>
      </c>
      <c r="U69" s="13">
        <f>SUM(Q69:Q72)-SUM(S69:S72)</f>
        <v>125488</v>
      </c>
    </row>
    <row r="70" spans="1:60" ht="30" customHeight="1" x14ac:dyDescent="0.3">
      <c r="A70" s="12">
        <v>61650</v>
      </c>
      <c r="B70" s="19" t="s">
        <v>5</v>
      </c>
      <c r="C70" s="60"/>
      <c r="D70" s="20">
        <v>1</v>
      </c>
      <c r="E70" s="13">
        <f>N69</f>
        <v>60789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21">
        <f>E70</f>
        <v>60789</v>
      </c>
      <c r="R70" s="8"/>
      <c r="S70" s="13">
        <v>60789</v>
      </c>
      <c r="T70" s="46" t="s">
        <v>45</v>
      </c>
      <c r="U70" s="13"/>
    </row>
    <row r="71" spans="1:60" ht="30" customHeight="1" x14ac:dyDescent="0.3">
      <c r="A71" s="12">
        <v>61650</v>
      </c>
      <c r="B71" s="19" t="s">
        <v>67</v>
      </c>
      <c r="C71" s="60" t="s">
        <v>60</v>
      </c>
      <c r="D71" s="20">
        <v>4</v>
      </c>
      <c r="E71" s="13">
        <v>136400</v>
      </c>
      <c r="F71" s="13">
        <v>0</v>
      </c>
      <c r="G71" s="13">
        <f>E71-F71</f>
        <v>136400</v>
      </c>
      <c r="H71" s="13">
        <f>ROUND(G71*18%,0)</f>
        <v>24552</v>
      </c>
      <c r="I71" s="13">
        <f>G71+H71</f>
        <v>160952</v>
      </c>
      <c r="J71" s="13">
        <f>ROUND(G71*$J$6,0)</f>
        <v>1364</v>
      </c>
      <c r="K71" s="13">
        <f>ROUND(G71*$K$6,0)</f>
        <v>6820</v>
      </c>
      <c r="L71" s="13">
        <f>G71*10%</f>
        <v>13640</v>
      </c>
      <c r="M71" s="13">
        <f>G71*10%</f>
        <v>13640</v>
      </c>
      <c r="N71" s="21">
        <f>H71</f>
        <v>24552</v>
      </c>
      <c r="O71" s="13"/>
      <c r="P71" s="13">
        <v>0</v>
      </c>
      <c r="Q71" s="13">
        <f>ROUND(I71-SUM(J71:P71),)</f>
        <v>100936</v>
      </c>
      <c r="R71" s="8"/>
      <c r="S71" s="13"/>
      <c r="T71" s="46"/>
      <c r="U71" s="13"/>
    </row>
    <row r="72" spans="1:60" ht="30" customHeight="1" x14ac:dyDescent="0.3">
      <c r="A72" s="12">
        <v>61650</v>
      </c>
      <c r="B72" s="19" t="s">
        <v>5</v>
      </c>
      <c r="C72" s="60"/>
      <c r="D72" s="20">
        <v>4</v>
      </c>
      <c r="E72" s="13">
        <f>N71</f>
        <v>24552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21">
        <f>E72</f>
        <v>24552</v>
      </c>
      <c r="R72" s="8"/>
      <c r="S72" s="13"/>
      <c r="T72" s="46"/>
      <c r="U72" s="13"/>
    </row>
    <row r="73" spans="1:60" ht="30" customHeight="1" x14ac:dyDescent="0.3">
      <c r="A73" s="15"/>
      <c r="B73" s="22"/>
      <c r="C73" s="61"/>
      <c r="D73" s="23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8">
        <f>A74</f>
        <v>61918</v>
      </c>
      <c r="S73" s="16"/>
      <c r="T73" s="47"/>
      <c r="U73" s="16"/>
    </row>
    <row r="74" spans="1:60" ht="30" customHeight="1" x14ac:dyDescent="0.3">
      <c r="A74" s="12">
        <v>61918</v>
      </c>
      <c r="B74" s="19" t="s">
        <v>66</v>
      </c>
      <c r="C74" s="60">
        <v>45219</v>
      </c>
      <c r="D74" s="20">
        <v>15</v>
      </c>
      <c r="E74" s="13">
        <v>11000</v>
      </c>
      <c r="F74" s="13">
        <v>0</v>
      </c>
      <c r="G74" s="13">
        <f>E74-F74</f>
        <v>11000</v>
      </c>
      <c r="H74" s="13">
        <f>ROUND(G74*18%,0)</f>
        <v>1980</v>
      </c>
      <c r="I74" s="13">
        <f>G74+H74</f>
        <v>12980</v>
      </c>
      <c r="J74" s="13">
        <f>ROUND(G74*$J$6,0)</f>
        <v>110</v>
      </c>
      <c r="K74" s="13">
        <f>ROUND(G74*$K$6,0)</f>
        <v>550</v>
      </c>
      <c r="L74" s="13"/>
      <c r="M74" s="13"/>
      <c r="N74" s="13">
        <f>H74</f>
        <v>1980</v>
      </c>
      <c r="O74" s="13">
        <v>0</v>
      </c>
      <c r="P74" s="13">
        <v>0</v>
      </c>
      <c r="Q74" s="13">
        <f>ROUND(I74-SUM(J74:P74),)</f>
        <v>10340</v>
      </c>
      <c r="R74" s="8"/>
      <c r="S74" s="13"/>
      <c r="T74" s="48"/>
      <c r="U74" s="13">
        <f>SUM(Q73:Q75)-SUM(S73:S75)</f>
        <v>12320</v>
      </c>
    </row>
    <row r="75" spans="1:60" ht="30" customHeight="1" x14ac:dyDescent="0.3">
      <c r="A75" s="12">
        <v>61918</v>
      </c>
      <c r="B75" s="19" t="s">
        <v>5</v>
      </c>
      <c r="C75" s="60"/>
      <c r="D75" s="20">
        <v>15</v>
      </c>
      <c r="E75" s="13">
        <f>N74</f>
        <v>1980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21">
        <f>E75</f>
        <v>1980</v>
      </c>
      <c r="R75" s="8"/>
      <c r="S75" s="13"/>
      <c r="T75" s="48"/>
      <c r="U75" s="13"/>
    </row>
    <row r="76" spans="1:60" ht="30" customHeight="1" x14ac:dyDescent="0.3">
      <c r="A76" s="12">
        <v>61918</v>
      </c>
      <c r="B76" s="19"/>
      <c r="C76" s="60"/>
      <c r="D76" s="20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8"/>
      <c r="S76" s="13"/>
      <c r="T76" s="48"/>
      <c r="U76" s="13"/>
    </row>
    <row r="77" spans="1:60" ht="30" customHeight="1" x14ac:dyDescent="0.3">
      <c r="A77" s="12">
        <v>61918</v>
      </c>
      <c r="B77" s="19"/>
      <c r="C77" s="60"/>
      <c r="D77" s="20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8"/>
      <c r="S77" s="13"/>
      <c r="T77" s="48"/>
      <c r="U77" s="13"/>
    </row>
    <row r="78" spans="1:60" s="35" customFormat="1" ht="35.1" customHeight="1" x14ac:dyDescent="0.3">
      <c r="A78" s="30"/>
      <c r="B78" s="31"/>
      <c r="C78" s="63"/>
      <c r="D78" s="32"/>
      <c r="E78" s="32"/>
      <c r="F78" s="32"/>
      <c r="G78" s="32"/>
      <c r="H78" s="33"/>
      <c r="I78" s="33"/>
      <c r="J78" s="32"/>
      <c r="K78" s="32"/>
      <c r="L78" s="32"/>
      <c r="M78" s="32"/>
      <c r="N78" s="32"/>
      <c r="O78" s="32"/>
      <c r="P78" s="32"/>
      <c r="Q78" s="32"/>
      <c r="R78" s="18">
        <v>61944</v>
      </c>
      <c r="S78" s="34"/>
      <c r="T78" s="31"/>
      <c r="U78" s="40"/>
    </row>
    <row r="79" spans="1:60" s="35" customFormat="1" ht="35.1" customHeight="1" x14ac:dyDescent="0.3">
      <c r="A79" s="36">
        <v>61944</v>
      </c>
      <c r="B79" s="37" t="s">
        <v>56</v>
      </c>
      <c r="C79" s="60">
        <v>45311</v>
      </c>
      <c r="D79" s="20">
        <v>20</v>
      </c>
      <c r="E79" s="38">
        <v>11000</v>
      </c>
      <c r="F79" s="38">
        <v>0</v>
      </c>
      <c r="G79" s="38">
        <f t="shared" ref="G79:G80" si="0">E79-F79</f>
        <v>11000</v>
      </c>
      <c r="H79" s="38">
        <f>G79*18%</f>
        <v>1980</v>
      </c>
      <c r="I79" s="38">
        <f t="shared" ref="I79:I80" si="1">G79+H79</f>
        <v>12980</v>
      </c>
      <c r="J79" s="38">
        <f>G79*1%</f>
        <v>110</v>
      </c>
      <c r="K79" s="38">
        <f>G79*5%</f>
        <v>550</v>
      </c>
      <c r="L79" s="38">
        <v>0</v>
      </c>
      <c r="M79" s="38">
        <v>0</v>
      </c>
      <c r="N79" s="38">
        <f>H79</f>
        <v>1980</v>
      </c>
      <c r="O79" s="38"/>
      <c r="P79" s="38"/>
      <c r="Q79" s="38">
        <f>I79-J79-K79-L79-M79-N79-P79</f>
        <v>10340</v>
      </c>
      <c r="R79" s="41"/>
      <c r="S79" s="39">
        <v>305970</v>
      </c>
      <c r="T79" s="50" t="s">
        <v>57</v>
      </c>
      <c r="U79" s="39"/>
    </row>
    <row r="80" spans="1:60" s="35" customFormat="1" ht="35.1" customHeight="1" x14ac:dyDescent="0.3">
      <c r="A80" s="36">
        <v>61944</v>
      </c>
      <c r="B80" s="37" t="s">
        <v>65</v>
      </c>
      <c r="C80" s="60">
        <v>45311</v>
      </c>
      <c r="D80" s="20">
        <v>19</v>
      </c>
      <c r="E80" s="38">
        <v>314500</v>
      </c>
      <c r="F80" s="38">
        <v>0</v>
      </c>
      <c r="G80" s="38">
        <f t="shared" si="0"/>
        <v>314500</v>
      </c>
      <c r="H80" s="38">
        <f>G80*18%</f>
        <v>56610</v>
      </c>
      <c r="I80" s="38">
        <f t="shared" si="1"/>
        <v>371110</v>
      </c>
      <c r="J80" s="38">
        <f>G80*1%</f>
        <v>3145</v>
      </c>
      <c r="K80" s="38">
        <f>G80*5%</f>
        <v>15725</v>
      </c>
      <c r="L80" s="38">
        <v>0</v>
      </c>
      <c r="M80" s="38">
        <v>0</v>
      </c>
      <c r="N80" s="38">
        <f>H80</f>
        <v>56610</v>
      </c>
      <c r="O80" s="38"/>
      <c r="P80" s="38"/>
      <c r="Q80" s="38">
        <f>I80-J80-K80-L80-M80-N80-P80</f>
        <v>295630</v>
      </c>
      <c r="R80" s="36"/>
      <c r="S80" s="39"/>
      <c r="T80" s="50"/>
      <c r="U80" s="39"/>
    </row>
    <row r="81" spans="1:21" s="35" customFormat="1" ht="35.1" customHeight="1" x14ac:dyDescent="0.3">
      <c r="A81" s="36">
        <v>61944</v>
      </c>
      <c r="B81" s="37" t="s">
        <v>5</v>
      </c>
      <c r="C81" s="60">
        <v>45311</v>
      </c>
      <c r="D81" s="20" t="s">
        <v>58</v>
      </c>
      <c r="E81" s="38">
        <f>H79+H80</f>
        <v>58590</v>
      </c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>
        <f>E81</f>
        <v>58590</v>
      </c>
      <c r="R81" s="36" t="s">
        <v>44</v>
      </c>
      <c r="S81" s="39"/>
      <c r="T81" s="50"/>
      <c r="U81" s="39">
        <f>SUM(Q79:Q81)-SUM(S79:S81)</f>
        <v>58590</v>
      </c>
    </row>
    <row r="82" spans="1:21" ht="30" customHeight="1" x14ac:dyDescent="0.3">
      <c r="A82" s="36">
        <v>61944</v>
      </c>
      <c r="B82" s="19"/>
      <c r="C82" s="60"/>
      <c r="D82" s="20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8"/>
      <c r="S82" s="13"/>
      <c r="T82" s="48"/>
      <c r="U82" s="13"/>
    </row>
    <row r="83" spans="1:21" ht="30" customHeight="1" x14ac:dyDescent="0.3">
      <c r="A83" s="36">
        <v>61944</v>
      </c>
      <c r="B83" s="19"/>
      <c r="C83" s="60"/>
      <c r="D83" s="20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8"/>
      <c r="S83" s="13"/>
      <c r="T83" s="48"/>
      <c r="U83" s="13"/>
    </row>
    <row r="84" spans="1:21" ht="30" customHeight="1" x14ac:dyDescent="0.3">
      <c r="A84" s="15">
        <v>62991</v>
      </c>
      <c r="B84" s="22"/>
      <c r="C84" s="61"/>
      <c r="D84" s="23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8">
        <f>A84</f>
        <v>62991</v>
      </c>
      <c r="S84" s="16"/>
      <c r="T84" s="47"/>
      <c r="U84" s="16"/>
    </row>
    <row r="85" spans="1:21" ht="30" customHeight="1" x14ac:dyDescent="0.3">
      <c r="A85" s="15">
        <v>62991</v>
      </c>
      <c r="B85" s="19" t="s">
        <v>64</v>
      </c>
      <c r="C85" s="60"/>
      <c r="D85" s="20">
        <v>21</v>
      </c>
      <c r="E85" s="13">
        <v>358722</v>
      </c>
      <c r="F85" s="13"/>
      <c r="G85" s="13">
        <f>E85-F85</f>
        <v>358722</v>
      </c>
      <c r="H85" s="13">
        <f>ROUND(G85*18%,0)</f>
        <v>64570</v>
      </c>
      <c r="I85" s="13">
        <f>G85+H85</f>
        <v>423292</v>
      </c>
      <c r="J85" s="13">
        <f>ROUND(G85*$J$6,0)</f>
        <v>3587</v>
      </c>
      <c r="K85" s="13">
        <f>ROUND(G85*$K$6,0)</f>
        <v>17936</v>
      </c>
      <c r="L85" s="13"/>
      <c r="M85" s="13"/>
      <c r="N85" s="21">
        <f>H85</f>
        <v>64570</v>
      </c>
      <c r="O85" s="13">
        <v>0</v>
      </c>
      <c r="P85" s="13">
        <v>567</v>
      </c>
      <c r="Q85" s="13">
        <f>ROUND(I85-SUM(J85:P85),)</f>
        <v>336632</v>
      </c>
      <c r="R85" s="8"/>
      <c r="S85" s="13">
        <v>200000</v>
      </c>
      <c r="T85" s="48" t="s">
        <v>47</v>
      </c>
      <c r="U85" s="13">
        <f>SUM(Q85:Q89)-SUM(S85:S89)</f>
        <v>101202</v>
      </c>
    </row>
    <row r="86" spans="1:21" ht="30" customHeight="1" x14ac:dyDescent="0.3">
      <c r="A86" s="15">
        <v>62991</v>
      </c>
      <c r="B86" s="19" t="s">
        <v>5</v>
      </c>
      <c r="C86" s="60"/>
      <c r="D86" s="20"/>
      <c r="E86" s="13">
        <f>N85</f>
        <v>64570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21">
        <f>E86</f>
        <v>64570</v>
      </c>
      <c r="R86" s="8"/>
      <c r="S86" s="13">
        <v>100000</v>
      </c>
      <c r="T86" s="48" t="s">
        <v>53</v>
      </c>
      <c r="U86" s="13"/>
    </row>
    <row r="87" spans="1:21" ht="30" customHeight="1" x14ac:dyDescent="0.3">
      <c r="A87" s="15">
        <v>62991</v>
      </c>
      <c r="B87" s="19"/>
      <c r="C87" s="60"/>
      <c r="D87" s="20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8"/>
      <c r="S87" s="13"/>
      <c r="T87" s="48"/>
      <c r="U87" s="13"/>
    </row>
    <row r="88" spans="1:21" ht="30" customHeight="1" x14ac:dyDescent="0.3">
      <c r="A88" s="15">
        <v>62991</v>
      </c>
      <c r="B88" s="19"/>
      <c r="C88" s="60"/>
      <c r="D88" s="20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8"/>
      <c r="S88" s="13"/>
      <c r="T88" s="48"/>
      <c r="U88" s="13"/>
    </row>
    <row r="89" spans="1:21" ht="30" customHeight="1" x14ac:dyDescent="0.3">
      <c r="A89" s="15">
        <v>62991</v>
      </c>
      <c r="B89" s="19"/>
      <c r="C89" s="60"/>
      <c r="D89" s="20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8"/>
      <c r="S89" s="13"/>
      <c r="T89" s="48"/>
      <c r="U89" s="13"/>
    </row>
    <row r="90" spans="1:21" ht="30" customHeight="1" thickBot="1" x14ac:dyDescent="0.35">
      <c r="A90" s="15">
        <v>62991</v>
      </c>
      <c r="B90" s="28"/>
      <c r="C90" s="64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51"/>
      <c r="U90" s="28"/>
    </row>
    <row r="91" spans="1:21" ht="39" customHeight="1" x14ac:dyDescent="0.3">
      <c r="A91" s="11"/>
      <c r="B91" s="29"/>
      <c r="C91" s="65"/>
      <c r="D91" s="29"/>
      <c r="E91" s="29"/>
      <c r="F91" s="29"/>
      <c r="G91" s="29"/>
      <c r="H91" s="29"/>
      <c r="I91" s="29"/>
      <c r="J91" s="11"/>
      <c r="K91" s="11">
        <f t="shared" ref="K91:Q91" si="2">SUM(K8:K90)</f>
        <v>228350</v>
      </c>
      <c r="L91" s="11">
        <f t="shared" si="2"/>
        <v>47411.8</v>
      </c>
      <c r="M91" s="11">
        <f t="shared" si="2"/>
        <v>47411.8</v>
      </c>
      <c r="N91" s="11">
        <f t="shared" si="2"/>
        <v>825650</v>
      </c>
      <c r="O91" s="11">
        <f t="shared" si="2"/>
        <v>354632.58999999997</v>
      </c>
      <c r="P91" s="11">
        <f t="shared" si="2"/>
        <v>171950</v>
      </c>
      <c r="Q91" s="11">
        <f t="shared" si="2"/>
        <v>4561290</v>
      </c>
      <c r="R91" s="11"/>
      <c r="S91" s="11">
        <f>SUM(S8:S90)</f>
        <v>4202021</v>
      </c>
      <c r="T91" s="52" t="s">
        <v>28</v>
      </c>
      <c r="U91" s="11">
        <f>SUM(U7:U89)</f>
        <v>359269</v>
      </c>
    </row>
    <row r="92" spans="1:21" ht="30" customHeight="1" thickBot="1" x14ac:dyDescent="0.35">
      <c r="A92" s="26"/>
      <c r="B92" s="27"/>
      <c r="C92" s="6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6">
        <f>Q91-S91</f>
        <v>359269</v>
      </c>
      <c r="T92" s="53" t="s">
        <v>29</v>
      </c>
      <c r="U92" s="26"/>
    </row>
    <row r="93" spans="1:21" ht="30" customHeight="1" x14ac:dyDescent="0.3">
      <c r="A93" s="2"/>
      <c r="B93" s="5"/>
      <c r="C93" s="67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4"/>
      <c r="U93" s="5"/>
    </row>
    <row r="94" spans="1:21" ht="30" customHeight="1" x14ac:dyDescent="0.3">
      <c r="A94" s="2"/>
      <c r="B94" s="5"/>
      <c r="C94" s="67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4"/>
      <c r="U94" s="5"/>
    </row>
    <row r="95" spans="1:21" ht="30" customHeight="1" thickBot="1" x14ac:dyDescent="0.35">
      <c r="A95" s="2"/>
      <c r="B95" s="5"/>
      <c r="C95" s="67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4"/>
      <c r="U95" s="5"/>
    </row>
    <row r="96" spans="1:21" ht="30" customHeight="1" thickBot="1" x14ac:dyDescent="0.35">
      <c r="A96" s="2"/>
      <c r="B96" s="5"/>
      <c r="C96" s="67"/>
      <c r="D96" s="5"/>
      <c r="E96" s="5"/>
      <c r="F96" s="5"/>
      <c r="G96" s="5"/>
      <c r="H96" s="5"/>
      <c r="I96" s="5"/>
      <c r="J96" s="5"/>
      <c r="K96" s="5"/>
      <c r="L96" s="77" t="s">
        <v>36</v>
      </c>
      <c r="M96" s="78"/>
      <c r="N96" s="78"/>
      <c r="O96" s="79"/>
      <c r="P96" s="5"/>
      <c r="Q96" s="5"/>
      <c r="R96" s="5"/>
      <c r="S96" s="5"/>
      <c r="T96" s="54"/>
      <c r="U96" s="5"/>
    </row>
    <row r="97" spans="1:21" ht="30" customHeight="1" thickBot="1" x14ac:dyDescent="0.35">
      <c r="A97" s="2"/>
      <c r="B97" s="5"/>
      <c r="C97" s="67"/>
      <c r="D97" s="5"/>
      <c r="E97" s="5"/>
      <c r="F97" s="5"/>
      <c r="G97" s="5"/>
      <c r="H97" s="5"/>
      <c r="I97" s="5"/>
      <c r="J97" s="5"/>
      <c r="K97" s="5"/>
      <c r="L97" s="80">
        <v>45777</v>
      </c>
      <c r="M97" s="81"/>
      <c r="N97" s="81"/>
      <c r="O97" s="82"/>
      <c r="P97" s="5"/>
      <c r="Q97" s="5"/>
      <c r="R97" s="5"/>
      <c r="S97" s="5"/>
      <c r="T97" s="54"/>
      <c r="U97" s="5"/>
    </row>
    <row r="98" spans="1:21" ht="30" customHeight="1" thickBot="1" x14ac:dyDescent="0.55000000000000004">
      <c r="A98" s="2"/>
      <c r="B98" s="5"/>
      <c r="C98" s="67"/>
      <c r="D98" s="5"/>
      <c r="E98" s="5"/>
      <c r="F98" s="5"/>
      <c r="G98" s="5"/>
      <c r="H98" s="5"/>
      <c r="I98" s="5"/>
      <c r="J98" s="5"/>
      <c r="K98" s="5"/>
      <c r="L98" s="83" t="s">
        <v>37</v>
      </c>
      <c r="M98" s="81"/>
      <c r="N98" s="88">
        <f>K91+L91+M91+O91</f>
        <v>677806.19</v>
      </c>
      <c r="O98" s="89"/>
      <c r="P98" s="5"/>
      <c r="Q98" s="5"/>
      <c r="R98" s="5"/>
      <c r="S98" s="5"/>
      <c r="T98" s="54"/>
      <c r="U98" s="5"/>
    </row>
    <row r="99" spans="1:21" ht="30" customHeight="1" thickBot="1" x14ac:dyDescent="0.55000000000000004">
      <c r="A99" s="2"/>
      <c r="B99" s="5"/>
      <c r="C99" s="67"/>
      <c r="D99" s="5"/>
      <c r="E99" s="5"/>
      <c r="F99" s="5"/>
      <c r="G99" s="5"/>
      <c r="H99" s="5"/>
      <c r="I99" s="5"/>
      <c r="J99" s="5"/>
      <c r="K99" s="5"/>
      <c r="L99" s="83" t="s">
        <v>39</v>
      </c>
      <c r="M99" s="81"/>
      <c r="N99" s="88">
        <f>S92</f>
        <v>359269</v>
      </c>
      <c r="O99" s="89"/>
      <c r="P99" s="5"/>
      <c r="Q99" s="5"/>
      <c r="R99" s="5"/>
      <c r="S99" s="5"/>
      <c r="T99" s="54"/>
      <c r="U99" s="5"/>
    </row>
    <row r="100" spans="1:21" ht="30" customHeight="1" thickBot="1" x14ac:dyDescent="0.55000000000000004">
      <c r="A100" s="2"/>
      <c r="B100" s="5"/>
      <c r="C100" s="67"/>
      <c r="D100" s="5"/>
      <c r="E100" s="5"/>
      <c r="F100" s="5"/>
      <c r="G100" s="5"/>
      <c r="H100" s="5"/>
      <c r="I100" s="5"/>
      <c r="J100" s="5"/>
      <c r="K100" s="5"/>
      <c r="L100" s="84" t="s">
        <v>38</v>
      </c>
      <c r="M100" s="85"/>
      <c r="N100" s="86" t="s">
        <v>40</v>
      </c>
      <c r="O100" s="87"/>
      <c r="P100" s="5"/>
      <c r="Q100" s="5"/>
      <c r="R100" s="5"/>
      <c r="S100" s="5"/>
      <c r="T100" s="54"/>
      <c r="U100" s="5"/>
    </row>
    <row r="101" spans="1:21" ht="30" customHeight="1" thickBot="1" x14ac:dyDescent="0.55000000000000004">
      <c r="A101" s="2"/>
      <c r="B101" s="5"/>
      <c r="C101" s="67"/>
      <c r="D101" s="5"/>
      <c r="E101" s="5"/>
      <c r="F101" s="5"/>
      <c r="G101" s="5"/>
      <c r="H101" s="5"/>
      <c r="I101" s="5"/>
      <c r="J101" s="5"/>
      <c r="K101" s="5"/>
      <c r="L101" s="84" t="s">
        <v>43</v>
      </c>
      <c r="M101" s="85"/>
      <c r="N101" s="86">
        <f>N91-Q75-Q67-Q64-Q58-Q55-Q52-Q49-Q43-Q38-Q34-Q26-Q22-Q17-Q13-Q9-Q86-Q46-Q30-Q81-Q61-Q70-Q72</f>
        <v>0</v>
      </c>
      <c r="O101" s="87"/>
      <c r="P101" s="5"/>
      <c r="Q101" s="5"/>
      <c r="R101" s="5"/>
      <c r="S101" s="5"/>
      <c r="T101" s="54"/>
      <c r="U101" s="5"/>
    </row>
    <row r="102" spans="1:21" ht="30" customHeight="1" x14ac:dyDescent="0.3">
      <c r="A102" s="2"/>
      <c r="B102" s="5"/>
      <c r="C102" s="67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4"/>
      <c r="U102" s="5"/>
    </row>
    <row r="103" spans="1:21" ht="30" customHeight="1" x14ac:dyDescent="0.3">
      <c r="A103" s="2"/>
      <c r="B103" s="5"/>
      <c r="C103" s="67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4"/>
      <c r="U103" s="5"/>
    </row>
    <row r="104" spans="1:21" ht="30" customHeight="1" x14ac:dyDescent="0.3">
      <c r="A104" s="2"/>
      <c r="B104" s="5"/>
      <c r="C104" s="67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4"/>
      <c r="U104" s="5"/>
    </row>
    <row r="105" spans="1:21" ht="30" customHeight="1" x14ac:dyDescent="0.3">
      <c r="A105" s="2"/>
      <c r="B105" s="5"/>
      <c r="C105" s="67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4"/>
      <c r="U105" s="5"/>
    </row>
    <row r="106" spans="1:21" ht="30" customHeight="1" x14ac:dyDescent="0.3">
      <c r="A106" s="2"/>
      <c r="B106" s="5"/>
      <c r="C106" s="67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4"/>
      <c r="U106" s="5"/>
    </row>
    <row r="107" spans="1:21" ht="30" customHeight="1" x14ac:dyDescent="0.3">
      <c r="A107" s="2"/>
      <c r="B107" s="5"/>
      <c r="C107" s="67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4"/>
      <c r="U107" s="5"/>
    </row>
    <row r="108" spans="1:21" ht="30" customHeight="1" x14ac:dyDescent="0.3">
      <c r="A108" s="2"/>
      <c r="B108" s="5"/>
      <c r="C108" s="67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4"/>
      <c r="U108" s="5"/>
    </row>
    <row r="109" spans="1:21" ht="30" customHeight="1" x14ac:dyDescent="0.3">
      <c r="A109" s="2"/>
      <c r="B109" s="5"/>
      <c r="C109" s="67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4"/>
      <c r="U109" s="5"/>
    </row>
    <row r="110" spans="1:21" ht="30" customHeight="1" x14ac:dyDescent="0.3">
      <c r="A110" s="2"/>
      <c r="B110" s="5"/>
      <c r="C110" s="67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4"/>
      <c r="U110" s="5"/>
    </row>
    <row r="111" spans="1:21" ht="30" customHeight="1" x14ac:dyDescent="0.3">
      <c r="A111" s="2"/>
      <c r="B111" s="5"/>
      <c r="C111" s="67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4"/>
      <c r="U111" s="5"/>
    </row>
    <row r="112" spans="1:21" ht="30" customHeight="1" x14ac:dyDescent="0.3">
      <c r="A112" s="2"/>
      <c r="B112" s="5"/>
      <c r="C112" s="67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4"/>
      <c r="U112" s="5"/>
    </row>
    <row r="113" spans="1:21" ht="30" customHeight="1" x14ac:dyDescent="0.3">
      <c r="A113" s="2"/>
      <c r="B113" s="5"/>
      <c r="C113" s="67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4"/>
      <c r="U113" s="5"/>
    </row>
    <row r="114" spans="1:21" ht="30" customHeight="1" x14ac:dyDescent="0.3">
      <c r="A114" s="2"/>
      <c r="B114" s="5"/>
      <c r="C114" s="67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4"/>
      <c r="U114" s="5"/>
    </row>
    <row r="115" spans="1:21" ht="30" customHeight="1" x14ac:dyDescent="0.3">
      <c r="A115" s="2"/>
      <c r="B115" s="5"/>
      <c r="C115" s="67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4"/>
      <c r="U115" s="5"/>
    </row>
    <row r="116" spans="1:21" ht="30" customHeight="1" x14ac:dyDescent="0.3">
      <c r="A116" s="2"/>
      <c r="B116" s="5"/>
      <c r="C116" s="67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4"/>
      <c r="U116" s="5"/>
    </row>
    <row r="117" spans="1:21" ht="30" customHeight="1" x14ac:dyDescent="0.3">
      <c r="A117" s="2"/>
      <c r="B117" s="5"/>
      <c r="C117" s="67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4"/>
      <c r="U117" s="5"/>
    </row>
    <row r="118" spans="1:21" ht="30" customHeight="1" x14ac:dyDescent="0.3">
      <c r="A118" s="2"/>
      <c r="B118" s="5"/>
      <c r="C118" s="67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4"/>
      <c r="U118" s="5"/>
    </row>
    <row r="119" spans="1:21" ht="30" customHeight="1" x14ac:dyDescent="0.3">
      <c r="A119" s="2"/>
      <c r="B119" s="5"/>
      <c r="C119" s="67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4"/>
      <c r="U119" s="5"/>
    </row>
    <row r="120" spans="1:21" ht="30" customHeight="1" x14ac:dyDescent="0.3">
      <c r="A120" s="2"/>
      <c r="B120" s="5"/>
      <c r="C120" s="67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4"/>
      <c r="U120" s="5"/>
    </row>
    <row r="121" spans="1:21" ht="30" customHeight="1" x14ac:dyDescent="0.3">
      <c r="A121" s="2"/>
      <c r="B121" s="5"/>
      <c r="C121" s="67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4"/>
      <c r="U121" s="5"/>
    </row>
    <row r="122" spans="1:21" ht="30" customHeight="1" x14ac:dyDescent="0.3">
      <c r="A122" s="2"/>
      <c r="B122" s="5"/>
      <c r="C122" s="67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4"/>
      <c r="U122" s="5"/>
    </row>
    <row r="123" spans="1:21" ht="30" customHeight="1" x14ac:dyDescent="0.3">
      <c r="A123" s="2"/>
      <c r="B123" s="5"/>
      <c r="C123" s="67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4"/>
      <c r="U123" s="5"/>
    </row>
    <row r="124" spans="1:21" ht="30" customHeight="1" x14ac:dyDescent="0.3">
      <c r="A124" s="2"/>
      <c r="B124" s="5"/>
      <c r="C124" s="67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4"/>
      <c r="U124" s="5"/>
    </row>
    <row r="125" spans="1:21" ht="30" customHeight="1" x14ac:dyDescent="0.3">
      <c r="A125" s="2"/>
      <c r="B125" s="5"/>
      <c r="C125" s="67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4"/>
      <c r="U125" s="5"/>
    </row>
    <row r="126" spans="1:21" ht="30" customHeight="1" x14ac:dyDescent="0.3">
      <c r="A126" s="2"/>
      <c r="B126" s="5"/>
      <c r="C126" s="67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4"/>
      <c r="U126" s="5"/>
    </row>
    <row r="127" spans="1:21" ht="30" customHeight="1" x14ac:dyDescent="0.3">
      <c r="A127" s="2"/>
      <c r="B127" s="5"/>
      <c r="C127" s="67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4"/>
      <c r="U127" s="5"/>
    </row>
    <row r="128" spans="1:21" ht="30" customHeight="1" x14ac:dyDescent="0.3">
      <c r="A128" s="2"/>
      <c r="B128" s="5"/>
      <c r="C128" s="67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4"/>
      <c r="U128" s="5"/>
    </row>
    <row r="129" spans="1:21" ht="30" customHeight="1" x14ac:dyDescent="0.3">
      <c r="A129" s="2"/>
      <c r="B129" s="5"/>
      <c r="C129" s="67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4"/>
      <c r="U129" s="5"/>
    </row>
    <row r="130" spans="1:21" ht="30" customHeight="1" x14ac:dyDescent="0.3">
      <c r="A130" s="2"/>
      <c r="B130" s="5"/>
      <c r="C130" s="67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4"/>
      <c r="U130" s="5"/>
    </row>
    <row r="131" spans="1:21" ht="30" customHeight="1" x14ac:dyDescent="0.3">
      <c r="A131" s="2"/>
      <c r="B131" s="5"/>
      <c r="C131" s="67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4"/>
      <c r="U131" s="5"/>
    </row>
    <row r="132" spans="1:21" ht="30" customHeight="1" x14ac:dyDescent="0.3">
      <c r="A132" s="2"/>
      <c r="B132" s="5"/>
      <c r="C132" s="67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4"/>
      <c r="U132" s="5"/>
    </row>
    <row r="133" spans="1:21" ht="30" customHeight="1" x14ac:dyDescent="0.3">
      <c r="A133" s="2"/>
      <c r="B133" s="5"/>
      <c r="C133" s="67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4"/>
      <c r="U133" s="5"/>
    </row>
    <row r="134" spans="1:21" ht="30" customHeight="1" x14ac:dyDescent="0.3">
      <c r="A134" s="2"/>
      <c r="B134" s="5"/>
      <c r="C134" s="67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4"/>
      <c r="U134" s="5"/>
    </row>
    <row r="135" spans="1:21" ht="30" customHeight="1" x14ac:dyDescent="0.3">
      <c r="A135" s="2"/>
      <c r="B135" s="5"/>
      <c r="C135" s="67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4"/>
      <c r="U135" s="5"/>
    </row>
    <row r="136" spans="1:21" ht="30" customHeight="1" x14ac:dyDescent="0.3">
      <c r="A136" s="2"/>
      <c r="B136" s="5"/>
      <c r="C136" s="67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4"/>
      <c r="U136" s="5"/>
    </row>
    <row r="137" spans="1:21" ht="30" customHeight="1" x14ac:dyDescent="0.3">
      <c r="A137" s="2"/>
      <c r="B137" s="5"/>
      <c r="C137" s="67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4"/>
      <c r="U137" s="5"/>
    </row>
    <row r="138" spans="1:21" ht="30" customHeight="1" x14ac:dyDescent="0.3">
      <c r="A138" s="2"/>
      <c r="B138" s="5"/>
      <c r="C138" s="67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4"/>
      <c r="U138" s="5"/>
    </row>
    <row r="139" spans="1:21" ht="30" customHeight="1" x14ac:dyDescent="0.3">
      <c r="A139" s="2"/>
      <c r="B139" s="5"/>
      <c r="C139" s="67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4"/>
      <c r="U139" s="5"/>
    </row>
    <row r="140" spans="1:21" ht="30" customHeight="1" x14ac:dyDescent="0.3">
      <c r="A140" s="2"/>
      <c r="B140" s="5"/>
      <c r="C140" s="67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4"/>
      <c r="U140" s="5"/>
    </row>
    <row r="141" spans="1:21" ht="30" customHeight="1" x14ac:dyDescent="0.3">
      <c r="A141" s="2"/>
      <c r="B141" s="5"/>
      <c r="C141" s="67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4"/>
      <c r="U141" s="5"/>
    </row>
    <row r="142" spans="1:21" ht="30" customHeight="1" x14ac:dyDescent="0.3">
      <c r="A142" s="2"/>
      <c r="B142" s="5"/>
      <c r="C142" s="67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4"/>
      <c r="U142" s="5"/>
    </row>
    <row r="143" spans="1:21" ht="30" customHeight="1" x14ac:dyDescent="0.3">
      <c r="A143" s="2"/>
      <c r="B143" s="5"/>
      <c r="C143" s="67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4"/>
      <c r="U143" s="5"/>
    </row>
    <row r="144" spans="1:21" ht="30" customHeight="1" x14ac:dyDescent="0.3">
      <c r="A144" s="2"/>
      <c r="B144" s="5"/>
      <c r="C144" s="67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4"/>
      <c r="U144" s="5"/>
    </row>
    <row r="145" spans="1:21" ht="30" customHeight="1" x14ac:dyDescent="0.3">
      <c r="A145" s="2"/>
      <c r="B145" s="5"/>
      <c r="C145" s="67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4"/>
      <c r="U145" s="5"/>
    </row>
    <row r="146" spans="1:21" ht="30" customHeight="1" x14ac:dyDescent="0.3">
      <c r="A146" s="2"/>
      <c r="B146" s="5"/>
      <c r="C146" s="67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4"/>
      <c r="U146" s="5"/>
    </row>
    <row r="147" spans="1:21" ht="30" customHeight="1" x14ac:dyDescent="0.3">
      <c r="A147" s="2"/>
      <c r="B147" s="5"/>
      <c r="C147" s="67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4"/>
      <c r="U147" s="5"/>
    </row>
    <row r="148" spans="1:21" ht="30" customHeight="1" x14ac:dyDescent="0.3">
      <c r="A148" s="2"/>
      <c r="B148" s="5"/>
      <c r="C148" s="67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4"/>
      <c r="U148" s="5"/>
    </row>
    <row r="149" spans="1:21" ht="30" customHeight="1" x14ac:dyDescent="0.3">
      <c r="A149" s="2"/>
      <c r="B149" s="5"/>
      <c r="C149" s="67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4"/>
      <c r="U149" s="5"/>
    </row>
    <row r="150" spans="1:21" ht="30" customHeight="1" x14ac:dyDescent="0.3">
      <c r="A150" s="2"/>
      <c r="B150" s="5"/>
      <c r="C150" s="67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4"/>
      <c r="U150" s="5"/>
    </row>
    <row r="151" spans="1:21" ht="30" customHeight="1" x14ac:dyDescent="0.3">
      <c r="A151" s="2"/>
      <c r="B151" s="5"/>
      <c r="C151" s="67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4"/>
      <c r="U151" s="5"/>
    </row>
    <row r="152" spans="1:21" ht="30" customHeight="1" x14ac:dyDescent="0.3">
      <c r="A152" s="2"/>
      <c r="B152" s="5"/>
      <c r="C152" s="67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4"/>
      <c r="U152" s="5"/>
    </row>
    <row r="153" spans="1:21" ht="30" customHeight="1" x14ac:dyDescent="0.3">
      <c r="A153" s="2"/>
      <c r="B153" s="5"/>
      <c r="C153" s="67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4"/>
      <c r="U153" s="5"/>
    </row>
    <row r="154" spans="1:21" ht="30" customHeight="1" x14ac:dyDescent="0.3">
      <c r="A154" s="2"/>
      <c r="B154" s="5"/>
      <c r="C154" s="67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4"/>
      <c r="U154" s="5"/>
    </row>
    <row r="155" spans="1:21" ht="30" customHeight="1" x14ac:dyDescent="0.3">
      <c r="A155" s="2"/>
      <c r="B155" s="5"/>
      <c r="C155" s="67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4"/>
      <c r="U155" s="5"/>
    </row>
  </sheetData>
  <mergeCells count="10">
    <mergeCell ref="L96:O96"/>
    <mergeCell ref="L97:O97"/>
    <mergeCell ref="L98:M98"/>
    <mergeCell ref="L99:M99"/>
    <mergeCell ref="L101:M101"/>
    <mergeCell ref="N101:O101"/>
    <mergeCell ref="L100:M100"/>
    <mergeCell ref="N98:O98"/>
    <mergeCell ref="N99:O99"/>
    <mergeCell ref="N100:O100"/>
  </mergeCells>
  <hyperlinks>
    <hyperlink ref="A78" r:id="rId1" display="60862" xr:uid="{6D042989-E2F1-46BB-84B3-5B201583DC9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2025-05-29T11:21:34Z</dcterms:modified>
</cp:coreProperties>
</file>