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30889C89-C0FF-431E-A2EE-5DC3790F3393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1" l="1"/>
  <c r="P25" i="1"/>
  <c r="L33" i="1"/>
  <c r="M33" i="1"/>
  <c r="N33" i="1"/>
  <c r="E26" i="1" l="1"/>
  <c r="P24" i="1"/>
  <c r="P23" i="1"/>
  <c r="P12" i="1"/>
  <c r="G20" i="1"/>
  <c r="E14" i="1"/>
  <c r="P14" i="1" s="1"/>
  <c r="T32" i="1"/>
  <c r="Q22" i="1"/>
  <c r="Q17" i="1"/>
  <c r="Q11" i="1"/>
  <c r="Q7" i="1"/>
  <c r="G13" i="1"/>
  <c r="J13" i="1" s="1"/>
  <c r="E18" i="1"/>
  <c r="G18" i="1" s="1"/>
  <c r="K18" i="1" s="1"/>
  <c r="T27" i="1" l="1"/>
  <c r="K20" i="1"/>
  <c r="J20" i="1"/>
  <c r="H20" i="1"/>
  <c r="K13" i="1"/>
  <c r="H13" i="1"/>
  <c r="O13" i="1" s="1"/>
  <c r="E15" i="1" s="1"/>
  <c r="P15" i="1" s="1"/>
  <c r="J18" i="1"/>
  <c r="H18" i="1"/>
  <c r="O20" i="1" l="1"/>
  <c r="E21" i="1"/>
  <c r="P21" i="1" s="1"/>
  <c r="I20" i="1"/>
  <c r="I13" i="1"/>
  <c r="P13" i="1" s="1"/>
  <c r="T16" i="1" s="1"/>
  <c r="I18" i="1"/>
  <c r="O18" i="1"/>
  <c r="G8" i="1"/>
  <c r="P18" i="1" l="1"/>
  <c r="P20" i="1"/>
  <c r="K8" i="1"/>
  <c r="K33" i="1" s="1"/>
  <c r="M40" i="1" s="1"/>
  <c r="H8" i="1"/>
  <c r="O8" i="1" s="1"/>
  <c r="J8" i="1"/>
  <c r="J33" i="1" s="1"/>
  <c r="O33" i="1" l="1"/>
  <c r="T21" i="1"/>
  <c r="I8" i="1"/>
  <c r="P8" i="1" s="1"/>
  <c r="T10" i="1" s="1"/>
  <c r="T33" i="1" l="1"/>
  <c r="R33" i="1"/>
  <c r="P33" i="1" l="1"/>
  <c r="R35" i="1" s="1"/>
  <c r="M41" i="1" s="1"/>
</calcChain>
</file>

<file path=xl/sharedStrings.xml><?xml version="1.0" encoding="utf-8"?>
<sst xmlns="http://schemas.openxmlformats.org/spreadsheetml/2006/main" count="63" uniqueCount="53">
  <si>
    <t>Amount</t>
  </si>
  <si>
    <t>UTR</t>
  </si>
  <si>
    <t>Balance Payable Amount Rs. -</t>
  </si>
  <si>
    <t>Total Paid Amount Rs. -</t>
  </si>
  <si>
    <t>Hold for painting and finishing</t>
  </si>
  <si>
    <t xml:space="preserve">Goharpur village -Pump house work  </t>
  </si>
  <si>
    <t xml:space="preserve">Adampur village -Pump house work  </t>
  </si>
  <si>
    <t>Jandheri village -Pump house work  70%</t>
  </si>
  <si>
    <t>Jandheri village -Pump house work  30%</t>
  </si>
  <si>
    <t>16-11-2022 IFT/IFT22320013405/RIUP22/1273/MS CONTRACTOR 99000.00</t>
  </si>
  <si>
    <t>31-12-2022 IFT/IFT22365031243/RIUP22/1699/MS CONTRACTOR 102112.00</t>
  </si>
  <si>
    <t>GST</t>
  </si>
  <si>
    <t>23-02-2023 IFT/IFT23054026312/RIUP22/2262/MS CONTRACTOR 108580.00</t>
  </si>
  <si>
    <t>30-03-2023 IFT/IFT23089045556/RIUP22/2666/MS CONTRACTOR 38511.00</t>
  </si>
  <si>
    <t>msc/010</t>
  </si>
  <si>
    <t>18-04-2023 18-04-2023 IFT/IFT23108024826/SPUP23/0134/MS CONTRACTOR 220409.0</t>
  </si>
  <si>
    <t>18-08-2023 IFT/IFT23230014089/RIUP23/1569/MS CONTRACTOR 44577.00</t>
  </si>
  <si>
    <t>13-09-2023 IFT/IFT23256014676/RIUP23/1976/MS CONTRACTOR 98680.00</t>
  </si>
  <si>
    <t>01-11-2023 IFT/IFT23305138051/RIUP23/3022/MS CONTRACTOR 24003.00</t>
  </si>
  <si>
    <t>25-04-2023 25-04-2023 IFT/IFT23115018798/SPUP23/0266/MS CONTRACTOR 37599.00</t>
  </si>
  <si>
    <t>18-08-2023 IFT/IFT23230014088/RIUP23/1562/MS CONTRACTOR 7200.00</t>
  </si>
  <si>
    <t>18-04-2023 18-04-2023 IFT/IFT23108025263/SPUP23/0135/MS CONTRACTOR 172918.00</t>
  </si>
  <si>
    <t>18-08-2023 IFT/IFT23230014090/RIUP23/1559A/MS CONTRACTOR 34972.00</t>
  </si>
  <si>
    <t xml:space="preserve">Total Hold </t>
  </si>
  <si>
    <t>Advance / Surplus</t>
  </si>
  <si>
    <t>Debit</t>
  </si>
  <si>
    <t>GST Remaining</t>
  </si>
  <si>
    <t>Not filed</t>
  </si>
  <si>
    <t>MS Contractor</t>
  </si>
  <si>
    <t>10-10-2024 IFT/IFT24284067233/RIUP24/0718/MS CONTRACTOR 111004.00</t>
  </si>
  <si>
    <t>10-10-2024 IFT/IFT24284067235/RIUP24/1552/MS CONTRACTOR 21256.00</t>
  </si>
  <si>
    <t>Adampur village DG foundation work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</si>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</sst>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15" fontId="2" fillId="2" borderId="3" xfId="0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3" borderId="3" xfId="1" applyNumberFormat="1" applyFont="1" applyFill="1" applyBorder="1" applyAlignment="1">
      <alignment vertical="center"/>
    </xf>
    <xf numFmtId="164" fontId="2" fillId="3" borderId="2" xfId="1" applyNumberFormat="1" applyFont="1" applyFill="1" applyBorder="1" applyAlignment="1">
      <alignment vertical="center"/>
    </xf>
    <xf numFmtId="9" fontId="2" fillId="3" borderId="2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64" fontId="5" fillId="2" borderId="0" xfId="1" applyNumberFormat="1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0" borderId="3" xfId="0" applyFont="1" applyBorder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4" fontId="4" fillId="2" borderId="1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quotePrefix="1" applyFont="1" applyFill="1" applyBorder="1" applyAlignment="1">
      <alignment horizontal="center" vertical="center"/>
    </xf>
    <xf numFmtId="164" fontId="2" fillId="2" borderId="3" xfId="2" applyFont="1" applyFill="1" applyBorder="1" applyAlignment="1">
      <alignment vertical="center"/>
    </xf>
    <xf numFmtId="164" fontId="5" fillId="2" borderId="3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15" fontId="2" fillId="3" borderId="3" xfId="0" applyNumberFormat="1" applyFont="1" applyFill="1" applyBorder="1" applyAlignment="1">
      <alignment horizontal="center" vertical="center"/>
    </xf>
    <xf numFmtId="0" fontId="2" fillId="3" borderId="3" xfId="0" quotePrefix="1" applyFont="1" applyFill="1" applyBorder="1" applyAlignment="1">
      <alignment horizontal="center" vertical="center"/>
    </xf>
    <xf numFmtId="164" fontId="2" fillId="3" borderId="3" xfId="2" applyFont="1" applyFill="1" applyBorder="1" applyAlignment="1">
      <alignment vertical="center"/>
    </xf>
    <xf numFmtId="14" fontId="2" fillId="2" borderId="3" xfId="1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14" fontId="2" fillId="3" borderId="3" xfId="1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9" fontId="2" fillId="2" borderId="4" xfId="1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164" fontId="2" fillId="2" borderId="5" xfId="1" applyNumberFormat="1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164" fontId="6" fillId="5" borderId="3" xfId="2" applyFont="1" applyFill="1" applyBorder="1" applyAlignment="1">
      <alignment vertical="center"/>
    </xf>
    <xf numFmtId="164" fontId="6" fillId="5" borderId="3" xfId="1" applyNumberFormat="1" applyFont="1" applyFill="1" applyBorder="1" applyAlignment="1">
      <alignment vertical="center"/>
    </xf>
    <xf numFmtId="0" fontId="7" fillId="0" borderId="0" xfId="0" applyFont="1"/>
    <xf numFmtId="0" fontId="0" fillId="0" borderId="0" xfId="0" applyFont="1"/>
    <xf numFmtId="0" fontId="7" fillId="2" borderId="6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14" fontId="7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64" fontId="8" fillId="2" borderId="6" xfId="2" applyNumberFormat="1" applyFont="1" applyFill="1" applyBorder="1" applyAlignment="1">
      <alignment horizontal="center" vertical="center"/>
    </xf>
    <xf numFmtId="164" fontId="7" fillId="2" borderId="6" xfId="2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4" fontId="3" fillId="2" borderId="1" xfId="1" applyNumberFormat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zoomScaleNormal="100" workbookViewId="0">
      <pane ySplit="6" topLeftCell="A7" activePane="bottomLeft" state="frozen"/>
      <selection pane="bottomLeft" activeCell="B4" sqref="B4"/>
    </sheetView>
  </sheetViews>
  <sheetFormatPr defaultColWidth="9" defaultRowHeight="23.25" customHeight="1" x14ac:dyDescent="0.3"/>
  <cols>
    <col min="1" max="1" width="9.109375" style="8" bestFit="1" customWidth="1"/>
    <col min="2" max="2" width="30" style="9" customWidth="1"/>
    <col min="3" max="3" width="13.5546875" style="9" bestFit="1" customWidth="1"/>
    <col min="4" max="4" width="16.6640625" style="9" customWidth="1"/>
    <col min="5" max="5" width="13.44140625" style="9" bestFit="1" customWidth="1"/>
    <col min="6" max="7" width="13.33203125" style="9" customWidth="1"/>
    <col min="8" max="8" width="14.6640625" style="10" customWidth="1"/>
    <col min="9" max="9" width="13" style="10" bestFit="1" customWidth="1"/>
    <col min="10" max="10" width="11.6640625" style="9" bestFit="1" customWidth="1"/>
    <col min="11" max="11" width="16.6640625" style="9" customWidth="1"/>
    <col min="12" max="12" width="10.44140625" style="9" customWidth="1"/>
    <col min="13" max="13" width="14.6640625" style="9" bestFit="1" customWidth="1"/>
    <col min="14" max="14" width="12.6640625" style="9" bestFit="1" customWidth="1"/>
    <col min="15" max="16" width="14.88671875" style="9" customWidth="1"/>
    <col min="17" max="17" width="7.33203125" style="9" customWidth="1"/>
    <col min="18" max="18" width="14" style="9" customWidth="1"/>
    <col min="19" max="19" width="93.6640625" style="9" bestFit="1" customWidth="1"/>
    <col min="20" max="20" width="14.109375" style="9" bestFit="1" customWidth="1"/>
    <col min="21" max="16384" width="9" style="9"/>
  </cols>
  <sheetData>
    <row r="1" spans="1:20" s="55" customFormat="1" ht="24.9" customHeight="1" x14ac:dyDescent="0.3">
      <c r="A1" s="54" t="s">
        <v>32</v>
      </c>
      <c r="B1" s="15" t="s">
        <v>28</v>
      </c>
    </row>
    <row r="2" spans="1:20" s="55" customFormat="1" ht="24.9" customHeight="1" x14ac:dyDescent="0.3">
      <c r="A2" s="54" t="s">
        <v>33</v>
      </c>
      <c r="B2" s="55" t="s">
        <v>34</v>
      </c>
    </row>
    <row r="3" spans="1:20" s="55" customFormat="1" ht="30.6" customHeight="1" x14ac:dyDescent="0.3">
      <c r="A3" s="54" t="s">
        <v>35</v>
      </c>
      <c r="B3" s="54" t="s">
        <v>36</v>
      </c>
    </row>
    <row r="4" spans="1:20" s="55" customFormat="1" ht="24.9" customHeight="1" thickBot="1" x14ac:dyDescent="0.35">
      <c r="A4" s="54" t="s">
        <v>37</v>
      </c>
      <c r="B4" s="54" t="s">
        <v>36</v>
      </c>
    </row>
    <row r="5" spans="1:20" ht="43.2" x14ac:dyDescent="0.3">
      <c r="A5" s="56" t="s">
        <v>38</v>
      </c>
      <c r="B5" s="57" t="s">
        <v>39</v>
      </c>
      <c r="C5" s="58" t="s">
        <v>40</v>
      </c>
      <c r="D5" s="59" t="s">
        <v>41</v>
      </c>
      <c r="E5" s="57" t="s">
        <v>42</v>
      </c>
      <c r="F5" s="57" t="s">
        <v>43</v>
      </c>
      <c r="G5" s="59" t="s">
        <v>44</v>
      </c>
      <c r="H5" s="60" t="s">
        <v>45</v>
      </c>
      <c r="I5" s="61" t="s">
        <v>0</v>
      </c>
      <c r="J5" s="57" t="s">
        <v>46</v>
      </c>
      <c r="K5" s="57" t="s">
        <v>47</v>
      </c>
      <c r="L5" s="57" t="s">
        <v>48</v>
      </c>
      <c r="M5" s="57" t="s">
        <v>49</v>
      </c>
      <c r="N5" s="16" t="s">
        <v>4</v>
      </c>
      <c r="O5" s="57" t="s">
        <v>50</v>
      </c>
      <c r="P5" s="57" t="s">
        <v>51</v>
      </c>
      <c r="Q5" s="16"/>
      <c r="R5" s="57" t="s">
        <v>52</v>
      </c>
      <c r="S5" s="16" t="s">
        <v>1</v>
      </c>
      <c r="T5" s="17"/>
    </row>
    <row r="6" spans="1:20" ht="23.25" customHeight="1" thickBot="1" x14ac:dyDescent="0.35">
      <c r="A6" s="42"/>
      <c r="B6" s="4"/>
      <c r="C6" s="4"/>
      <c r="D6" s="4"/>
      <c r="E6" s="4"/>
      <c r="F6" s="4"/>
      <c r="G6" s="4"/>
      <c r="H6" s="43">
        <v>0.18</v>
      </c>
      <c r="I6" s="4"/>
      <c r="J6" s="43">
        <v>0.01</v>
      </c>
      <c r="K6" s="43">
        <v>0.05</v>
      </c>
      <c r="L6" s="43">
        <v>0.1</v>
      </c>
      <c r="M6" s="43">
        <v>0.1</v>
      </c>
      <c r="N6" s="43">
        <v>0.05</v>
      </c>
      <c r="O6" s="43">
        <v>0.18</v>
      </c>
      <c r="P6" s="4"/>
      <c r="Q6" s="44"/>
      <c r="R6" s="4"/>
      <c r="S6" s="4"/>
      <c r="T6" s="38"/>
    </row>
    <row r="7" spans="1:20" s="11" customFormat="1" ht="23.25" customHeight="1" x14ac:dyDescent="0.3">
      <c r="A7" s="39"/>
      <c r="B7" s="6"/>
      <c r="C7" s="6"/>
      <c r="D7" s="6"/>
      <c r="E7" s="6"/>
      <c r="F7" s="6"/>
      <c r="G7" s="6"/>
      <c r="H7" s="7"/>
      <c r="I7" s="6"/>
      <c r="J7" s="7"/>
      <c r="K7" s="7"/>
      <c r="L7" s="7"/>
      <c r="M7" s="7"/>
      <c r="N7" s="7"/>
      <c r="O7" s="7"/>
      <c r="P7" s="6"/>
      <c r="Q7" s="40">
        <f>A8</f>
        <v>56521</v>
      </c>
      <c r="R7" s="6"/>
      <c r="S7" s="6"/>
      <c r="T7" s="41"/>
    </row>
    <row r="8" spans="1:20" ht="23.25" customHeight="1" x14ac:dyDescent="0.3">
      <c r="A8" s="18">
        <v>56521</v>
      </c>
      <c r="B8" s="24" t="s">
        <v>31</v>
      </c>
      <c r="C8" s="1">
        <v>45027</v>
      </c>
      <c r="D8" s="25">
        <v>6</v>
      </c>
      <c r="E8" s="26">
        <v>40000</v>
      </c>
      <c r="F8" s="26">
        <v>0</v>
      </c>
      <c r="G8" s="26">
        <f>E8-F8</f>
        <v>40000</v>
      </c>
      <c r="H8" s="26">
        <f>G8*H6</f>
        <v>7200</v>
      </c>
      <c r="I8" s="26">
        <f>G8+H8</f>
        <v>47200</v>
      </c>
      <c r="J8" s="26">
        <f>G8*J6</f>
        <v>400</v>
      </c>
      <c r="K8" s="26">
        <f>G8*K6</f>
        <v>2000</v>
      </c>
      <c r="L8" s="26"/>
      <c r="M8" s="26"/>
      <c r="N8" s="26"/>
      <c r="O8" s="52">
        <f>H8</f>
        <v>7200</v>
      </c>
      <c r="P8" s="26">
        <f>I8-J8-K8-O8-N8</f>
        <v>37600</v>
      </c>
      <c r="Q8" s="19"/>
      <c r="R8" s="26">
        <v>37599</v>
      </c>
      <c r="S8" s="12" t="s">
        <v>19</v>
      </c>
      <c r="T8" s="20"/>
    </row>
    <row r="9" spans="1:20" ht="23.25" customHeight="1" x14ac:dyDescent="0.3">
      <c r="A9" s="18">
        <v>56521</v>
      </c>
      <c r="B9" s="24" t="s">
        <v>11</v>
      </c>
      <c r="C9" s="1"/>
      <c r="D9" s="25"/>
      <c r="E9" s="26">
        <v>7200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52">
        <v>7200</v>
      </c>
      <c r="Q9" s="19"/>
      <c r="R9" s="2">
        <v>7200</v>
      </c>
      <c r="S9" s="12" t="s">
        <v>20</v>
      </c>
      <c r="T9" s="20"/>
    </row>
    <row r="10" spans="1:20" ht="23.25" customHeight="1" x14ac:dyDescent="0.3">
      <c r="A10" s="18">
        <v>56521</v>
      </c>
      <c r="B10" s="24"/>
      <c r="C10" s="1"/>
      <c r="D10" s="25"/>
      <c r="E10" s="2"/>
      <c r="F10" s="2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19"/>
      <c r="R10" s="2"/>
      <c r="S10" s="12"/>
      <c r="T10" s="27">
        <f>SUM(P8:P10)-SUM(R8:R10)</f>
        <v>1</v>
      </c>
    </row>
    <row r="11" spans="1:20" s="11" customFormat="1" ht="23.25" customHeight="1" x14ac:dyDescent="0.3">
      <c r="A11" s="21"/>
      <c r="B11" s="28"/>
      <c r="C11" s="29"/>
      <c r="D11" s="30"/>
      <c r="E11" s="5"/>
      <c r="F11" s="5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22">
        <f>A12</f>
        <v>56234</v>
      </c>
      <c r="R11" s="5"/>
      <c r="S11" s="23"/>
      <c r="T11" s="23"/>
    </row>
    <row r="12" spans="1:20" ht="23.25" customHeight="1" x14ac:dyDescent="0.3">
      <c r="A12" s="18">
        <v>56234</v>
      </c>
      <c r="B12" s="24" t="s">
        <v>5</v>
      </c>
      <c r="C12" s="32">
        <v>45015</v>
      </c>
      <c r="D12" s="33">
        <v>3</v>
      </c>
      <c r="E12" s="2">
        <v>247650</v>
      </c>
      <c r="F12" s="2">
        <v>0</v>
      </c>
      <c r="G12" s="2">
        <v>247650</v>
      </c>
      <c r="H12" s="2">
        <v>44577</v>
      </c>
      <c r="I12" s="2">
        <v>292227</v>
      </c>
      <c r="J12" s="2">
        <v>2477</v>
      </c>
      <c r="K12" s="2">
        <v>24765</v>
      </c>
      <c r="L12" s="2"/>
      <c r="M12" s="2"/>
      <c r="N12" s="2"/>
      <c r="O12" s="53">
        <v>44577</v>
      </c>
      <c r="P12" s="2">
        <f>I12-SUM(J12:O12)</f>
        <v>220408</v>
      </c>
      <c r="Q12" s="19"/>
      <c r="R12" s="2">
        <v>220409</v>
      </c>
      <c r="S12" s="12" t="s">
        <v>15</v>
      </c>
      <c r="T12" s="20"/>
    </row>
    <row r="13" spans="1:20" ht="23.25" customHeight="1" x14ac:dyDescent="0.3">
      <c r="A13" s="18">
        <v>56234</v>
      </c>
      <c r="B13" s="24" t="s">
        <v>5</v>
      </c>
      <c r="C13" s="1">
        <v>45139</v>
      </c>
      <c r="D13" s="33" t="s">
        <v>14</v>
      </c>
      <c r="E13" s="2">
        <v>133350</v>
      </c>
      <c r="F13" s="2"/>
      <c r="G13" s="2">
        <f>E13-F13</f>
        <v>133350</v>
      </c>
      <c r="H13" s="2">
        <f>ROUND(G13*18%,0)</f>
        <v>24003</v>
      </c>
      <c r="I13" s="2">
        <f>G13+H13</f>
        <v>157353</v>
      </c>
      <c r="J13" s="2">
        <f>ROUND(G13*$J$6,0)</f>
        <v>1334</v>
      </c>
      <c r="K13" s="2">
        <f>G13*10%</f>
        <v>13335</v>
      </c>
      <c r="L13" s="2">
        <v>0</v>
      </c>
      <c r="M13" s="2">
        <v>0</v>
      </c>
      <c r="N13" s="2">
        <v>20000</v>
      </c>
      <c r="O13" s="53">
        <f>H13</f>
        <v>24003</v>
      </c>
      <c r="P13" s="2">
        <f>ROUND(I13-SUM(J13:O13),)</f>
        <v>98681</v>
      </c>
      <c r="Q13" s="19"/>
      <c r="R13" s="2">
        <v>44577</v>
      </c>
      <c r="S13" s="12" t="s">
        <v>16</v>
      </c>
      <c r="T13" s="20"/>
    </row>
    <row r="14" spans="1:20" ht="23.25" customHeight="1" x14ac:dyDescent="0.3">
      <c r="A14" s="18">
        <v>56234</v>
      </c>
      <c r="B14" s="24" t="s">
        <v>11</v>
      </c>
      <c r="C14" s="1"/>
      <c r="D14" s="25">
        <v>3</v>
      </c>
      <c r="E14" s="2">
        <f>O12</f>
        <v>44577</v>
      </c>
      <c r="F14" s="2"/>
      <c r="G14" s="26"/>
      <c r="H14" s="26"/>
      <c r="I14" s="26"/>
      <c r="J14" s="26"/>
      <c r="K14" s="26"/>
      <c r="L14" s="2"/>
      <c r="M14" s="2"/>
      <c r="N14" s="2"/>
      <c r="O14" s="2"/>
      <c r="P14" s="53">
        <f>E14</f>
        <v>44577</v>
      </c>
      <c r="Q14" s="19"/>
      <c r="R14" s="2">
        <v>98680</v>
      </c>
      <c r="S14" s="12" t="s">
        <v>17</v>
      </c>
      <c r="T14" s="20"/>
    </row>
    <row r="15" spans="1:20" ht="23.25" customHeight="1" x14ac:dyDescent="0.3">
      <c r="A15" s="18">
        <v>56234</v>
      </c>
      <c r="B15" s="24" t="s">
        <v>11</v>
      </c>
      <c r="C15" s="1"/>
      <c r="D15" s="25">
        <v>10</v>
      </c>
      <c r="E15" s="2">
        <f>O13</f>
        <v>24003</v>
      </c>
      <c r="F15" s="2"/>
      <c r="G15" s="26"/>
      <c r="H15" s="26"/>
      <c r="I15" s="26"/>
      <c r="J15" s="26"/>
      <c r="K15" s="26"/>
      <c r="L15" s="2"/>
      <c r="M15" s="2"/>
      <c r="N15" s="2"/>
      <c r="O15" s="2"/>
      <c r="P15" s="53">
        <f>E15</f>
        <v>24003</v>
      </c>
      <c r="Q15" s="19"/>
      <c r="R15" s="2">
        <v>24003</v>
      </c>
      <c r="S15" s="12" t="s">
        <v>18</v>
      </c>
      <c r="T15" s="20"/>
    </row>
    <row r="16" spans="1:20" ht="23.25" customHeight="1" x14ac:dyDescent="0.3">
      <c r="A16" s="18">
        <v>56234</v>
      </c>
      <c r="B16" s="24"/>
      <c r="C16" s="1"/>
      <c r="D16" s="25"/>
      <c r="E16" s="2"/>
      <c r="F16" s="2"/>
      <c r="G16" s="26"/>
      <c r="H16" s="26"/>
      <c r="I16" s="26"/>
      <c r="J16" s="26"/>
      <c r="K16" s="26"/>
      <c r="L16" s="2"/>
      <c r="M16" s="2"/>
      <c r="N16" s="2"/>
      <c r="O16" s="2"/>
      <c r="P16" s="2"/>
      <c r="Q16" s="19"/>
      <c r="R16" s="2"/>
      <c r="S16" s="12"/>
      <c r="T16" s="27">
        <f>SUM(P12:P16)-SUM(R12:R16)</f>
        <v>0</v>
      </c>
    </row>
    <row r="17" spans="1:20" s="11" customFormat="1" ht="23.25" customHeight="1" x14ac:dyDescent="0.3">
      <c r="A17" s="21"/>
      <c r="B17" s="28"/>
      <c r="C17" s="34"/>
      <c r="D17" s="3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22">
        <f>A18</f>
        <v>56233</v>
      </c>
      <c r="R17" s="5"/>
      <c r="S17" s="23"/>
      <c r="T17" s="23"/>
    </row>
    <row r="18" spans="1:20" ht="23.25" customHeight="1" x14ac:dyDescent="0.3">
      <c r="A18" s="18">
        <v>56233</v>
      </c>
      <c r="B18" s="24" t="s">
        <v>6</v>
      </c>
      <c r="C18" s="1">
        <v>45015</v>
      </c>
      <c r="D18" s="33">
        <v>4</v>
      </c>
      <c r="E18" s="2">
        <f>(370000+11000)*55%</f>
        <v>209550.00000000003</v>
      </c>
      <c r="F18" s="2">
        <v>15260</v>
      </c>
      <c r="G18" s="2">
        <f>E18-F18</f>
        <v>194290.00000000003</v>
      </c>
      <c r="H18" s="2">
        <f>ROUND(G18*18%,0)</f>
        <v>34972</v>
      </c>
      <c r="I18" s="2">
        <f>G18+H18</f>
        <v>229262.00000000003</v>
      </c>
      <c r="J18" s="2">
        <f>ROUND(G18*$J$6,0)</f>
        <v>1943</v>
      </c>
      <c r="K18" s="2">
        <f>10%*G18</f>
        <v>19429.000000000004</v>
      </c>
      <c r="L18" s="2"/>
      <c r="M18" s="2"/>
      <c r="N18" s="2"/>
      <c r="O18" s="53">
        <f>+H18</f>
        <v>34972</v>
      </c>
      <c r="P18" s="2">
        <f>I18-SUM(J18:O18)</f>
        <v>172918.00000000003</v>
      </c>
      <c r="Q18" s="19"/>
      <c r="R18" s="2">
        <v>172918</v>
      </c>
      <c r="S18" s="12" t="s">
        <v>21</v>
      </c>
      <c r="T18" s="20"/>
    </row>
    <row r="19" spans="1:20" ht="23.25" customHeight="1" x14ac:dyDescent="0.3">
      <c r="A19" s="18">
        <v>56233</v>
      </c>
      <c r="B19" s="24" t="s">
        <v>11</v>
      </c>
      <c r="C19" s="32"/>
      <c r="D19" s="33">
        <v>4</v>
      </c>
      <c r="E19" s="2">
        <v>34972</v>
      </c>
      <c r="F19" s="2"/>
      <c r="G19" s="2"/>
      <c r="H19" s="2"/>
      <c r="I19" s="2">
        <v>34972</v>
      </c>
      <c r="J19" s="2"/>
      <c r="K19" s="2"/>
      <c r="L19" s="2"/>
      <c r="M19" s="2"/>
      <c r="N19" s="2"/>
      <c r="O19" s="2"/>
      <c r="P19" s="53">
        <v>34972</v>
      </c>
      <c r="Q19" s="19"/>
      <c r="R19" s="2">
        <v>34972</v>
      </c>
      <c r="S19" s="12" t="s">
        <v>22</v>
      </c>
      <c r="T19" s="20"/>
    </row>
    <row r="20" spans="1:20" ht="23.25" customHeight="1" x14ac:dyDescent="0.3">
      <c r="A20" s="18">
        <v>56233</v>
      </c>
      <c r="B20" s="24" t="s">
        <v>6</v>
      </c>
      <c r="C20" s="1">
        <v>45406</v>
      </c>
      <c r="D20" s="33">
        <v>1</v>
      </c>
      <c r="E20" s="2">
        <v>133350</v>
      </c>
      <c r="F20" s="2">
        <v>15260</v>
      </c>
      <c r="G20" s="2">
        <f>E20-F20</f>
        <v>118090</v>
      </c>
      <c r="H20" s="2">
        <f>ROUND(G20*18%,0)</f>
        <v>21256</v>
      </c>
      <c r="I20" s="2">
        <f>G20+H20</f>
        <v>139346</v>
      </c>
      <c r="J20" s="2">
        <f>ROUND(G20*$J$6,0)</f>
        <v>1181</v>
      </c>
      <c r="K20" s="2">
        <f>ROUND(G20*$K$6,0)</f>
        <v>5905</v>
      </c>
      <c r="L20" s="2"/>
      <c r="M20" s="2"/>
      <c r="N20" s="2"/>
      <c r="O20" s="53">
        <f>+H20</f>
        <v>21256</v>
      </c>
      <c r="P20" s="2">
        <f>I20-SUM(J20:O20)</f>
        <v>111004</v>
      </c>
      <c r="Q20" s="19"/>
      <c r="R20" s="2">
        <v>111004</v>
      </c>
      <c r="S20" s="12" t="s">
        <v>29</v>
      </c>
      <c r="T20" s="20"/>
    </row>
    <row r="21" spans="1:20" ht="23.25" customHeight="1" x14ac:dyDescent="0.3">
      <c r="A21" s="18">
        <v>56233</v>
      </c>
      <c r="B21" s="24" t="s">
        <v>11</v>
      </c>
      <c r="C21" s="1">
        <v>45407</v>
      </c>
      <c r="D21" s="33">
        <v>1</v>
      </c>
      <c r="E21" s="2">
        <f>H20</f>
        <v>21256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53">
        <f>E21</f>
        <v>21256</v>
      </c>
      <c r="Q21" s="19"/>
      <c r="R21" s="2">
        <v>21256</v>
      </c>
      <c r="S21" s="12" t="s">
        <v>30</v>
      </c>
      <c r="T21" s="27">
        <f>SUM(P18:P21)-SUM(R18:R21)</f>
        <v>0</v>
      </c>
    </row>
    <row r="22" spans="1:20" s="11" customFormat="1" ht="23.25" customHeight="1" x14ac:dyDescent="0.3">
      <c r="A22" s="21"/>
      <c r="B22" s="28"/>
      <c r="C22" s="34"/>
      <c r="D22" s="3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22">
        <f>A23</f>
        <v>53150</v>
      </c>
      <c r="R22" s="5"/>
      <c r="S22" s="23"/>
      <c r="T22" s="23"/>
    </row>
    <row r="23" spans="1:20" ht="23.25" customHeight="1" x14ac:dyDescent="0.3">
      <c r="A23" s="18">
        <v>53150</v>
      </c>
      <c r="B23" s="24" t="s">
        <v>7</v>
      </c>
      <c r="C23" s="32">
        <v>44916</v>
      </c>
      <c r="D23" s="33">
        <v>1</v>
      </c>
      <c r="E23" s="2">
        <v>258999.99999999997</v>
      </c>
      <c r="F23" s="2">
        <v>45052.42</v>
      </c>
      <c r="G23" s="2">
        <v>213947.57999999996</v>
      </c>
      <c r="H23" s="2">
        <v>38511</v>
      </c>
      <c r="I23" s="2">
        <v>252458.57999999996</v>
      </c>
      <c r="J23" s="2">
        <v>2139</v>
      </c>
      <c r="K23" s="2">
        <v>10697</v>
      </c>
      <c r="L23" s="2"/>
      <c r="M23" s="2"/>
      <c r="N23" s="2"/>
      <c r="O23" s="53">
        <v>38511</v>
      </c>
      <c r="P23" s="2">
        <f>I23-SUM(J23:O23)</f>
        <v>201111.57999999996</v>
      </c>
      <c r="Q23" s="19"/>
      <c r="R23" s="2">
        <v>99000</v>
      </c>
      <c r="S23" s="12" t="s">
        <v>9</v>
      </c>
      <c r="T23" s="20"/>
    </row>
    <row r="24" spans="1:20" ht="23.25" customHeight="1" x14ac:dyDescent="0.3">
      <c r="A24" s="18">
        <v>53150</v>
      </c>
      <c r="B24" s="24" t="s">
        <v>8</v>
      </c>
      <c r="C24" s="32">
        <v>44958</v>
      </c>
      <c r="D24" s="33">
        <v>2</v>
      </c>
      <c r="E24" s="2">
        <v>122000</v>
      </c>
      <c r="F24" s="2">
        <v>0</v>
      </c>
      <c r="G24" s="2">
        <v>122000</v>
      </c>
      <c r="H24" s="2">
        <v>21960</v>
      </c>
      <c r="I24" s="2">
        <v>143960</v>
      </c>
      <c r="J24" s="2">
        <v>1220</v>
      </c>
      <c r="K24" s="2">
        <v>12200</v>
      </c>
      <c r="L24" s="2"/>
      <c r="M24" s="2"/>
      <c r="N24" s="2"/>
      <c r="O24" s="2">
        <v>21960</v>
      </c>
      <c r="P24" s="2">
        <f>I24-SUM(J24:O24)</f>
        <v>108580</v>
      </c>
      <c r="Q24" s="19"/>
      <c r="R24" s="2">
        <v>102112</v>
      </c>
      <c r="S24" s="12" t="s">
        <v>10</v>
      </c>
      <c r="T24" s="20"/>
    </row>
    <row r="25" spans="1:20" ht="23.25" customHeight="1" x14ac:dyDescent="0.3">
      <c r="A25" s="18">
        <v>53150</v>
      </c>
      <c r="B25" s="24" t="s">
        <v>11</v>
      </c>
      <c r="C25" s="32"/>
      <c r="D25" s="33">
        <v>1</v>
      </c>
      <c r="E25" s="2">
        <v>38511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53">
        <f>E25</f>
        <v>38511</v>
      </c>
      <c r="Q25" s="19"/>
      <c r="R25" s="2">
        <v>108580</v>
      </c>
      <c r="S25" s="12" t="s">
        <v>12</v>
      </c>
      <c r="T25" s="20"/>
    </row>
    <row r="26" spans="1:20" ht="23.25" customHeight="1" x14ac:dyDescent="0.3">
      <c r="A26" s="18">
        <v>53150</v>
      </c>
      <c r="B26" s="24" t="s">
        <v>11</v>
      </c>
      <c r="C26" s="32">
        <v>44928</v>
      </c>
      <c r="D26" s="33">
        <v>2</v>
      </c>
      <c r="E26" s="2">
        <f>H24</f>
        <v>21960</v>
      </c>
      <c r="F26" s="2"/>
      <c r="G26" s="2"/>
      <c r="H26" s="2"/>
      <c r="I26" s="2"/>
      <c r="J26" s="2"/>
      <c r="K26" s="2" t="s">
        <v>27</v>
      </c>
      <c r="L26" s="2"/>
      <c r="M26" s="2"/>
      <c r="N26" s="2"/>
      <c r="O26" s="2"/>
      <c r="P26" s="2"/>
      <c r="Q26" s="19"/>
      <c r="R26" s="2">
        <v>38511</v>
      </c>
      <c r="S26" s="12" t="s">
        <v>13</v>
      </c>
      <c r="T26" s="20"/>
    </row>
    <row r="27" spans="1:20" ht="23.25" customHeight="1" x14ac:dyDescent="0.3">
      <c r="A27" s="18">
        <v>53150</v>
      </c>
      <c r="B27" s="24"/>
      <c r="C27" s="32"/>
      <c r="D27" s="3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9"/>
      <c r="R27" s="2"/>
      <c r="S27" s="12"/>
      <c r="T27" s="27">
        <f>SUM(P23:P27)-SUM(R23:R27)</f>
        <v>-0.42000000004190952</v>
      </c>
    </row>
    <row r="28" spans="1:20" s="11" customFormat="1" ht="23.25" customHeight="1" x14ac:dyDescent="0.3">
      <c r="A28" s="21"/>
      <c r="B28" s="28"/>
      <c r="C28" s="34"/>
      <c r="D28" s="3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22"/>
      <c r="R28" s="5"/>
      <c r="S28" s="23"/>
      <c r="T28" s="23"/>
    </row>
    <row r="29" spans="1:20" ht="27" customHeight="1" x14ac:dyDescent="0.3">
      <c r="A29" s="18"/>
      <c r="B29" s="24"/>
      <c r="C29" s="32"/>
      <c r="D29" s="3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6"/>
      <c r="Q29" s="19"/>
      <c r="R29" s="2"/>
      <c r="S29" s="12"/>
      <c r="T29" s="20"/>
    </row>
    <row r="30" spans="1:20" ht="23.25" customHeight="1" x14ac:dyDescent="0.3">
      <c r="A30" s="18"/>
      <c r="B30" s="24"/>
      <c r="C30" s="32"/>
      <c r="D30" s="3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9"/>
      <c r="R30" s="2"/>
      <c r="S30" s="12"/>
      <c r="T30" s="20"/>
    </row>
    <row r="31" spans="1:20" ht="23.25" customHeight="1" x14ac:dyDescent="0.3">
      <c r="A31" s="1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9"/>
      <c r="R31" s="2"/>
      <c r="S31" s="12"/>
      <c r="T31" s="20"/>
    </row>
    <row r="32" spans="1:20" ht="23.25" customHeight="1" thickBot="1" x14ac:dyDescent="0.35">
      <c r="A32" s="45"/>
      <c r="B32" s="46"/>
      <c r="C32" s="46"/>
      <c r="D32" s="46"/>
      <c r="E32" s="47"/>
      <c r="F32" s="47"/>
      <c r="G32" s="47"/>
      <c r="H32" s="3"/>
      <c r="I32" s="3"/>
      <c r="J32" s="3"/>
      <c r="K32" s="3"/>
      <c r="L32" s="3"/>
      <c r="M32" s="3"/>
      <c r="N32" s="3"/>
      <c r="O32" s="3"/>
      <c r="P32" s="3"/>
      <c r="Q32" s="48"/>
      <c r="R32" s="3"/>
      <c r="S32" s="3"/>
      <c r="T32" s="49">
        <f>SUM(P29:P32)-SUM(R29:R32)</f>
        <v>0</v>
      </c>
    </row>
    <row r="33" spans="1:20" ht="23.25" customHeight="1" x14ac:dyDescent="0.3">
      <c r="A33" s="50"/>
      <c r="B33" s="51"/>
      <c r="C33" s="51"/>
      <c r="D33" s="51"/>
      <c r="E33" s="51"/>
      <c r="F33" s="51"/>
      <c r="G33" s="51"/>
      <c r="H33" s="51"/>
      <c r="I33" s="51"/>
      <c r="J33" s="50">
        <f t="shared" ref="J33:O33" si="0">SUM(J8:J32)</f>
        <v>10694</v>
      </c>
      <c r="K33" s="50">
        <f t="shared" si="0"/>
        <v>88331</v>
      </c>
      <c r="L33" s="50">
        <f t="shared" si="0"/>
        <v>0</v>
      </c>
      <c r="M33" s="50">
        <f t="shared" si="0"/>
        <v>0</v>
      </c>
      <c r="N33" s="50">
        <f t="shared" si="0"/>
        <v>20000</v>
      </c>
      <c r="O33" s="50">
        <f t="shared" si="0"/>
        <v>192479</v>
      </c>
      <c r="P33" s="50">
        <f>SUM(P8:P32)</f>
        <v>1120821.58</v>
      </c>
      <c r="Q33" s="50"/>
      <c r="R33" s="50">
        <f>SUM(R6:R32)</f>
        <v>1120821</v>
      </c>
      <c r="S33" s="50" t="s">
        <v>3</v>
      </c>
      <c r="T33" s="50">
        <f>SUM(T6:T32)</f>
        <v>0.57999999995809048</v>
      </c>
    </row>
    <row r="34" spans="1:20" ht="23.25" customHeight="1" x14ac:dyDescent="0.3">
      <c r="A34" s="3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0"/>
    </row>
    <row r="35" spans="1:20" ht="23.25" customHeight="1" thickBot="1" x14ac:dyDescent="0.35">
      <c r="A35" s="3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7">
        <f>P33-R33</f>
        <v>0.58000000007450581</v>
      </c>
      <c r="S35" s="37" t="s">
        <v>2</v>
      </c>
      <c r="T35" s="38"/>
    </row>
    <row r="37" spans="1:20" ht="23.25" customHeight="1" thickBot="1" x14ac:dyDescent="0.35"/>
    <row r="38" spans="1:20" ht="23.25" customHeight="1" thickBot="1" x14ac:dyDescent="0.35">
      <c r="K38" s="62" t="s">
        <v>28</v>
      </c>
      <c r="L38" s="62"/>
      <c r="M38" s="62"/>
    </row>
    <row r="39" spans="1:20" ht="23.25" customHeight="1" thickBot="1" x14ac:dyDescent="0.35">
      <c r="K39" s="63">
        <v>45579</v>
      </c>
      <c r="L39" s="62"/>
      <c r="M39" s="62"/>
    </row>
    <row r="40" spans="1:20" ht="23.25" customHeight="1" thickBot="1" x14ac:dyDescent="0.35">
      <c r="K40" s="13" t="s">
        <v>23</v>
      </c>
      <c r="L40" s="13"/>
      <c r="M40" s="13">
        <f>K33+L33+M33+N33</f>
        <v>108331</v>
      </c>
    </row>
    <row r="41" spans="1:20" ht="23.25" customHeight="1" thickBot="1" x14ac:dyDescent="0.35">
      <c r="K41" s="13" t="s">
        <v>24</v>
      </c>
      <c r="L41" s="13"/>
      <c r="M41" s="13">
        <f>R35</f>
        <v>0.58000000007450581</v>
      </c>
    </row>
    <row r="42" spans="1:20" ht="23.25" customHeight="1" thickBot="1" x14ac:dyDescent="0.35">
      <c r="K42" s="62" t="s">
        <v>25</v>
      </c>
      <c r="L42" s="62"/>
      <c r="M42" s="13"/>
    </row>
    <row r="43" spans="1:20" ht="23.25" customHeight="1" thickBot="1" x14ac:dyDescent="0.35">
      <c r="K43" s="64" t="s">
        <v>26</v>
      </c>
      <c r="L43" s="64"/>
      <c r="M43" s="14">
        <f>O24</f>
        <v>21960</v>
      </c>
    </row>
  </sheetData>
  <mergeCells count="4">
    <mergeCell ref="K38:M38"/>
    <mergeCell ref="K39:M39"/>
    <mergeCell ref="K42:L42"/>
    <mergeCell ref="K43:L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2025-05-28T11:15:38Z</dcterms:modified>
</cp:coreProperties>
</file>