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Desktop\Payment\Task\Laxmi\Maa Bhawani associates\"/>
    </mc:Choice>
  </mc:AlternateContent>
  <xr:revisionPtr revIDLastSave="0" documentId="13_ncr:1_{A655C386-7A35-48C4-9815-FCF4B465C27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2" i="1" l="1"/>
  <c r="H92" i="1" s="1"/>
  <c r="G77" i="1"/>
  <c r="K77" i="1" s="1"/>
  <c r="J92" i="1" l="1"/>
  <c r="L92" i="1"/>
  <c r="E93" i="1" s="1"/>
  <c r="M93" i="1" s="1"/>
  <c r="I92" i="1"/>
  <c r="K92" i="1"/>
  <c r="H77" i="1"/>
  <c r="L77" i="1" s="1"/>
  <c r="J77" i="1"/>
  <c r="G57" i="1"/>
  <c r="H57" i="1" s="1"/>
  <c r="G87" i="1"/>
  <c r="H87" i="1" s="1"/>
  <c r="L87" i="1" s="1"/>
  <c r="Q53" i="1"/>
  <c r="Q49" i="1"/>
  <c r="Q48" i="1"/>
  <c r="Q42" i="1"/>
  <c r="Q37" i="1"/>
  <c r="Q27" i="1"/>
  <c r="G70" i="1"/>
  <c r="P14" i="1"/>
  <c r="Q14" i="1" s="1"/>
  <c r="G82" i="1"/>
  <c r="G86" i="1"/>
  <c r="G66" i="1"/>
  <c r="M92" i="1" l="1"/>
  <c r="S94" i="1" s="1"/>
  <c r="I77" i="1"/>
  <c r="M77" i="1" s="1"/>
  <c r="J57" i="1"/>
  <c r="L57" i="1"/>
  <c r="E58" i="1" s="1"/>
  <c r="I57" i="1"/>
  <c r="K57" i="1"/>
  <c r="I87" i="1"/>
  <c r="J87" i="1"/>
  <c r="K87" i="1"/>
  <c r="K70" i="1"/>
  <c r="H70" i="1"/>
  <c r="L70" i="1" s="1"/>
  <c r="E71" i="1" s="1"/>
  <c r="G71" i="1" s="1"/>
  <c r="I71" i="1" s="1"/>
  <c r="M71" i="1" s="1"/>
  <c r="J70" i="1"/>
  <c r="K82" i="1"/>
  <c r="J82" i="1"/>
  <c r="H82" i="1"/>
  <c r="L82" i="1" s="1"/>
  <c r="E84" i="1" s="1"/>
  <c r="M84" i="1" s="1"/>
  <c r="K86" i="1"/>
  <c r="J86" i="1"/>
  <c r="H86" i="1"/>
  <c r="L86" i="1" s="1"/>
  <c r="E88" i="1" s="1"/>
  <c r="M88" i="1" s="1"/>
  <c r="K66" i="1"/>
  <c r="H66" i="1"/>
  <c r="L66" i="1" s="1"/>
  <c r="E67" i="1" s="1"/>
  <c r="M67" i="1" s="1"/>
  <c r="J66" i="1"/>
  <c r="Q23" i="1"/>
  <c r="Q22" i="1"/>
  <c r="M58" i="1" l="1"/>
  <c r="M57" i="1"/>
  <c r="M87" i="1"/>
  <c r="I70" i="1"/>
  <c r="M70" i="1" s="1"/>
  <c r="S73" i="1" s="1"/>
  <c r="I82" i="1"/>
  <c r="M82" i="1" s="1"/>
  <c r="I86" i="1"/>
  <c r="M86" i="1" s="1"/>
  <c r="I66" i="1"/>
  <c r="M66" i="1" s="1"/>
  <c r="S89" i="1" l="1"/>
  <c r="Q28" i="1"/>
  <c r="Q19" i="1" l="1"/>
  <c r="Q18" i="1"/>
  <c r="Q38" i="1" l="1"/>
  <c r="Q44" i="1" l="1"/>
  <c r="P41" i="1"/>
  <c r="Q41" i="1" s="1"/>
  <c r="G44" i="1"/>
  <c r="I44" i="1" s="1"/>
  <c r="M44" i="1" s="1"/>
  <c r="G43" i="1"/>
  <c r="H43" i="1" l="1"/>
  <c r="L43" i="1" s="1"/>
  <c r="J43" i="1"/>
  <c r="K43" i="1"/>
  <c r="I43" i="1" l="1"/>
  <c r="M43" i="1" s="1"/>
  <c r="P65" i="1" l="1"/>
  <c r="G65" i="1"/>
  <c r="I65" i="1" s="1"/>
  <c r="M65" i="1" s="1"/>
  <c r="Q64" i="1"/>
  <c r="G64" i="1"/>
  <c r="K64" i="1" s="1"/>
  <c r="H64" i="1" l="1"/>
  <c r="L64" i="1" s="1"/>
  <c r="J64" i="1"/>
  <c r="Q60" i="1"/>
  <c r="I64" i="1" l="1"/>
  <c r="M64" i="1" s="1"/>
  <c r="S68" i="1" s="1"/>
  <c r="G81" i="1"/>
  <c r="J81" i="1" s="1"/>
  <c r="K81" i="1" l="1"/>
  <c r="H81" i="1"/>
  <c r="L81" i="1" s="1"/>
  <c r="E83" i="1" s="1"/>
  <c r="M83" i="1" s="1"/>
  <c r="G75" i="1"/>
  <c r="K75" i="1" s="1"/>
  <c r="H75" i="1" l="1"/>
  <c r="I75" i="1" s="1"/>
  <c r="J75" i="1"/>
  <c r="I81" i="1"/>
  <c r="M81" i="1" s="1"/>
  <c r="S85" i="1" s="1"/>
  <c r="L75" i="1" l="1"/>
  <c r="E76" i="1" s="1"/>
  <c r="G60" i="1"/>
  <c r="J60" i="1" s="1"/>
  <c r="M75" i="1" l="1"/>
  <c r="S80" i="1" s="1"/>
  <c r="M76" i="1"/>
  <c r="K60" i="1"/>
  <c r="H60" i="1"/>
  <c r="L60" i="1" s="1"/>
  <c r="E61" i="1" s="1"/>
  <c r="M61" i="1" s="1"/>
  <c r="G23" i="1"/>
  <c r="I23" i="1" s="1"/>
  <c r="M23" i="1" s="1"/>
  <c r="I60" i="1" l="1"/>
  <c r="M60" i="1" s="1"/>
  <c r="S62" i="1" s="1"/>
  <c r="G33" i="1"/>
  <c r="I33" i="1" s="1"/>
  <c r="M33" i="1" s="1"/>
  <c r="Q52" i="1"/>
  <c r="G53" i="1"/>
  <c r="I53" i="1" s="1"/>
  <c r="M53" i="1" s="1"/>
  <c r="G28" i="1" l="1"/>
  <c r="I28" i="1" s="1"/>
  <c r="M28" i="1" s="1"/>
  <c r="G19" i="1" l="1"/>
  <c r="I19" i="1" s="1"/>
  <c r="M19" i="1" s="1"/>
  <c r="G42" i="1" l="1"/>
  <c r="I42" i="1" s="1"/>
  <c r="M42" i="1" s="1"/>
  <c r="G49" i="1" l="1"/>
  <c r="I49" i="1" s="1"/>
  <c r="M49" i="1" s="1"/>
  <c r="G37" i="1" l="1"/>
  <c r="I37" i="1" s="1"/>
  <c r="M37" i="1" s="1"/>
  <c r="G55" i="1" l="1"/>
  <c r="J55" i="1" l="1"/>
  <c r="K55" i="1"/>
  <c r="H55" i="1"/>
  <c r="L55" i="1" s="1"/>
  <c r="G48" i="1"/>
  <c r="J48" i="1" s="1"/>
  <c r="I55" i="1" l="1"/>
  <c r="M55" i="1" s="1"/>
  <c r="S58" i="1" s="1"/>
  <c r="K48" i="1"/>
  <c r="H48" i="1"/>
  <c r="L48" i="1" s="1"/>
  <c r="G27" i="1"/>
  <c r="J27" i="1" s="1"/>
  <c r="G32" i="1"/>
  <c r="J32" i="1" s="1"/>
  <c r="I48" i="1" l="1"/>
  <c r="M48" i="1" s="1"/>
  <c r="K27" i="1"/>
  <c r="H27" i="1"/>
  <c r="L27" i="1" s="1"/>
  <c r="K32" i="1"/>
  <c r="H32" i="1"/>
  <c r="L32" i="1" s="1"/>
  <c r="G52" i="1"/>
  <c r="I27" i="1" l="1"/>
  <c r="M27" i="1" s="1"/>
  <c r="I32" i="1"/>
  <c r="M32" i="1" s="1"/>
  <c r="J52" i="1"/>
  <c r="K52" i="1"/>
  <c r="H52" i="1"/>
  <c r="L52" i="1" s="1"/>
  <c r="I52" i="1" l="1"/>
  <c r="M52" i="1" s="1"/>
  <c r="S53" i="1" s="1"/>
  <c r="G47" i="1" l="1"/>
  <c r="J47" i="1" s="1"/>
  <c r="K47" i="1" l="1"/>
  <c r="H47" i="1"/>
  <c r="L47" i="1" s="1"/>
  <c r="I47" i="1" l="1"/>
  <c r="M47" i="1" s="1"/>
  <c r="S50" i="1" s="1"/>
  <c r="G41" i="1" l="1"/>
  <c r="J41" i="1" s="1"/>
  <c r="K41" i="1" l="1"/>
  <c r="H41" i="1"/>
  <c r="L41" i="1" s="1"/>
  <c r="I41" i="1" l="1"/>
  <c r="M41" i="1" s="1"/>
  <c r="S45" i="1" s="1"/>
  <c r="P36" i="1" l="1"/>
  <c r="G36" i="1"/>
  <c r="J36" i="1" s="1"/>
  <c r="K36" i="1" l="1"/>
  <c r="H36" i="1"/>
  <c r="L36" i="1" s="1"/>
  <c r="I36" i="1" l="1"/>
  <c r="M36" i="1" s="1"/>
  <c r="S38" i="1" s="1"/>
  <c r="G31" i="1" l="1"/>
  <c r="J31" i="1" s="1"/>
  <c r="K31" i="1" l="1"/>
  <c r="H31" i="1"/>
  <c r="L31" i="1" s="1"/>
  <c r="I31" i="1" l="1"/>
  <c r="M31" i="1" s="1"/>
  <c r="S33" i="1" s="1"/>
  <c r="G26" i="1"/>
  <c r="J26" i="1" s="1"/>
  <c r="H26" i="1" l="1"/>
  <c r="L26" i="1" s="1"/>
  <c r="K26" i="1"/>
  <c r="I26" i="1" l="1"/>
  <c r="M26" i="1" s="1"/>
  <c r="S28" i="1" s="1"/>
  <c r="G22" i="1" l="1"/>
  <c r="J22" i="1" s="1"/>
  <c r="H22" i="1" l="1"/>
  <c r="L22" i="1" s="1"/>
  <c r="K22" i="1"/>
  <c r="I22" i="1" l="1"/>
  <c r="M22" i="1" s="1"/>
  <c r="S24" i="1" s="1"/>
  <c r="G18" i="1" l="1"/>
  <c r="J18" i="1" s="1"/>
  <c r="K18" i="1" l="1"/>
  <c r="H18" i="1"/>
  <c r="L18" i="1" s="1"/>
  <c r="I18" i="1" l="1"/>
  <c r="M18" i="1" s="1"/>
  <c r="S20" i="1" s="1"/>
  <c r="P16" i="1" l="1"/>
  <c r="G16" i="1"/>
  <c r="I16" i="1" s="1"/>
  <c r="P15" i="1"/>
  <c r="M15" i="1"/>
  <c r="G14" i="1"/>
  <c r="H14" i="1" s="1"/>
  <c r="L14" i="1" l="1"/>
  <c r="J16" i="1"/>
  <c r="M16" i="1" s="1"/>
  <c r="I14" i="1"/>
  <c r="J14" i="1"/>
  <c r="K14" i="1"/>
  <c r="M14" i="1" l="1"/>
  <c r="S16" i="1" s="1"/>
  <c r="M12" i="1" l="1"/>
  <c r="K12" i="1"/>
  <c r="J12" i="1"/>
  <c r="H12" i="1"/>
  <c r="I12" i="1" s="1"/>
  <c r="G11" i="1"/>
  <c r="K11" i="1" s="1"/>
  <c r="H11" i="1" l="1"/>
  <c r="I11" i="1" s="1"/>
  <c r="J11" i="1"/>
  <c r="L12" i="1"/>
  <c r="L11" i="1" l="1"/>
  <c r="M11" i="1" s="1"/>
  <c r="S12" i="1" s="1"/>
  <c r="M9" i="1" l="1"/>
  <c r="G8" i="1" l="1"/>
  <c r="K8" i="1" l="1"/>
  <c r="J8" i="1"/>
  <c r="P9" i="1"/>
  <c r="P10" i="1"/>
  <c r="P12" i="1" l="1"/>
  <c r="P11" i="1"/>
  <c r="P8" i="1"/>
  <c r="G10" i="1" l="1"/>
  <c r="I10" i="1" l="1"/>
  <c r="J10" i="1" s="1"/>
  <c r="M10" i="1" s="1"/>
  <c r="H8" i="1"/>
  <c r="L8" i="1" l="1"/>
  <c r="I8" i="1"/>
  <c r="M8" i="1" l="1"/>
  <c r="K9" i="1"/>
  <c r="J9" i="1"/>
  <c r="H9" i="1"/>
  <c r="S9" i="1" l="1"/>
  <c r="L9" i="1"/>
  <c r="I9" i="1"/>
</calcChain>
</file>

<file path=xl/sharedStrings.xml><?xml version="1.0" encoding="utf-8"?>
<sst xmlns="http://schemas.openxmlformats.org/spreadsheetml/2006/main" count="165" uniqueCount="136">
  <si>
    <t>Amount</t>
  </si>
  <si>
    <t>PAYMENT NOTE No.</t>
  </si>
  <si>
    <t>UTR</t>
  </si>
  <si>
    <t xml:space="preserve">Chorawala Village Drilling work </t>
  </si>
  <si>
    <t>Maa Bhawani Associates</t>
  </si>
  <si>
    <t>18-01-2023 IFT/IFT23018003251/RIUP22/1858/MAA BHAWANI ASSOCI 346870.00</t>
  </si>
  <si>
    <t>04-02-2023 IFT/IFT23035021863/RIUP22/2070/MAA BHAWANI ASSOCI ₹ 67,136.00</t>
  </si>
  <si>
    <t>RIUP22/1858</t>
  </si>
  <si>
    <t>RIUP22/2070</t>
  </si>
  <si>
    <t>GST release note</t>
  </si>
  <si>
    <t xml:space="preserve">Nanhera Village Drilling work </t>
  </si>
  <si>
    <t>GST releaase note</t>
  </si>
  <si>
    <t>RIUP22/2098</t>
  </si>
  <si>
    <t>04-02-2023 IFT/IFT23035032642/RIUP22/2098/MAA BHAWANI ASSOCI ₹ 3,45,535.00</t>
  </si>
  <si>
    <t>RIUP22/2236</t>
  </si>
  <si>
    <t>21-02-2023 IFT/IFT23052015625/RIUP22/2236/MAA BHAWANI ASSOCI 66878.00</t>
  </si>
  <si>
    <t xml:space="preserve">Sirkheda Village Drilling work </t>
  </si>
  <si>
    <t>RIUP22/2348</t>
  </si>
  <si>
    <t>28-02-2023 IFT/IFT23059052172/RIUP22/2348/MAA BHAWANI ASSOCI 147000.00</t>
  </si>
  <si>
    <t>RIUP22/2786</t>
  </si>
  <si>
    <t>31-03-2023 IFT/IFT23090249452/RIUP22/2786/MAA BHAWANI ASSOCI 198000.00</t>
  </si>
  <si>
    <t>2023 April 10 --------- Maa Bhawani Associates ---------- Rs. 66,774 ---------- IFT23100051023/</t>
  </si>
  <si>
    <t>sadipur raju village - Drilling work</t>
  </si>
  <si>
    <t>RIUP22/2787</t>
  </si>
  <si>
    <t>31-03-2023 IFT/IFT23090249453/RIUP22/2787/MAA BHAWANI ASSOCI 346665.00</t>
  </si>
  <si>
    <t xml:space="preserve">Khokani  Village Drilling work </t>
  </si>
  <si>
    <t>RIUP23/267</t>
  </si>
  <si>
    <t>7-05-2023 IFT/IFT23137020664/RIUP23/267/MAA BHAWANI ASSOCIA 345825.00</t>
  </si>
  <si>
    <t>Randhawali jhabarpur village - Drilling work</t>
  </si>
  <si>
    <t>RIUP23/338</t>
  </si>
  <si>
    <t>24-05-2023 IFT/IFT23144016075/RIUP23/338/MAA BHAWANI ASSOCIA 260665.00</t>
  </si>
  <si>
    <t>Badhiwala  village - Drilling work</t>
  </si>
  <si>
    <t>RIUP23/765</t>
  </si>
  <si>
    <t>22-06-2023 IFT/IFT23173012785/RIUP23/765/MAA BHAWANI ASSOCIA 391812.00</t>
  </si>
  <si>
    <t>Sherpur village - Drilling work</t>
  </si>
  <si>
    <t>RIUP23/726</t>
  </si>
  <si>
    <t>19-06-2023 IFT/IFT23170032170/RIUP23/726/MAA BHAWANI ASSOCIA 245000.00</t>
  </si>
  <si>
    <t>Rettanagla village - Drilling work</t>
  </si>
  <si>
    <t>RIUP23/672</t>
  </si>
  <si>
    <t>15-06-2023 IFT/IFT23166060276/RIUP23/672/MAA BHAWANI ASSOCIA 196000.00</t>
  </si>
  <si>
    <t>Mahraipur village - Drilling work</t>
  </si>
  <si>
    <t>kherki village - Drilling work</t>
  </si>
  <si>
    <t>30-06-2023 IFT/IFT23181232617/RIUP23/952/MAA BHAWANI ASSOCIA 302614.00</t>
  </si>
  <si>
    <t>Nanheri village - Drilling work</t>
  </si>
  <si>
    <t>RIUP23/959</t>
  </si>
  <si>
    <t>30-06-2023 IFT/IFT23181232622/RIUP23/959/MAA BHAWANI ASSOCIA 212082.00</t>
  </si>
  <si>
    <t>7 &amp; 8</t>
  </si>
  <si>
    <t>RIUPP23/1289</t>
  </si>
  <si>
    <t>01-08-2023 IFT/IFT23213114368/RIUPP23/1289/MAA BHAWANI ASSOC 87675.00</t>
  </si>
  <si>
    <t>RIUP23/952</t>
  </si>
  <si>
    <t>RIUP23/956</t>
  </si>
  <si>
    <t>30-06-2023 IFT/IFT23181232619/RIUP23/956/MAA BHAWANI ASSOCIA 114577.00</t>
  </si>
  <si>
    <t>GST Release note</t>
  </si>
  <si>
    <t>2 &amp; 9</t>
  </si>
  <si>
    <t>RIUP23/953</t>
  </si>
  <si>
    <t>30-06-2023 IFT/IFT23181232620/RIUP23/953/MAA BHAWANI ASSOCIA 390504.00</t>
  </si>
  <si>
    <t>3 &amp; 10</t>
  </si>
  <si>
    <t>Chamrawala village - Drilling work</t>
  </si>
  <si>
    <t>GST Release Note</t>
  </si>
  <si>
    <t xml:space="preserve"> -   </t>
  </si>
  <si>
    <t>Nagla Kabeer village - Drilling work</t>
  </si>
  <si>
    <t>Seemli village - Drilling work</t>
  </si>
  <si>
    <t>RIUP23/1714</t>
  </si>
  <si>
    <t>28-08-2023 IFT/IFT23240020474/RIUP23/1714/MAA BHAWANI ASSOCI 436012.00</t>
  </si>
  <si>
    <t>Aliur Aternaa village - Drilling work</t>
  </si>
  <si>
    <t>RIUP23/1697</t>
  </si>
  <si>
    <t>25-08-2023 IFT/IFT23237026564/RIUP23/1697/MAA BHAWANI ASSOCI 300155.00</t>
  </si>
  <si>
    <t>GST Releae note</t>
  </si>
  <si>
    <t>RIUP23/1534</t>
  </si>
  <si>
    <t>28-08-2023 IFT/IFT23240055692/RIUP23/1534/MAA BHAWANI ASSOCI 60112.00</t>
  </si>
  <si>
    <t>RIUP23/2430</t>
  </si>
  <si>
    <t>03-10-2023 IFT/IFT23276075339/RIUP23/2430/MAA BHAWANI ASSOCI 87675.00</t>
  </si>
  <si>
    <t>RIUP23/1535</t>
  </si>
  <si>
    <t>28-08-2023 IFT/IFT23240055693/RIUP23/1535/MAA BHAWANI ASSOCI 88468.00</t>
  </si>
  <si>
    <t>RIUP23/1540</t>
  </si>
  <si>
    <t>24-08-2023 IFT/IFT23236018740/RIUP23/1540/MAA BHAWANI ASSOCI 75541.00</t>
  </si>
  <si>
    <t>RIUP23/1537</t>
  </si>
  <si>
    <t>24-08-2023 IFT/IFT23236018741/RIUP23/1537/MAA BHAWANI ASSOCI 67096.00</t>
  </si>
  <si>
    <t>RIUP23/1538</t>
  </si>
  <si>
    <t>18-08-2023 IFT/IFT23230014097/RIUP23/1538/MAA BHAWANI ASSOCI 67421.00</t>
  </si>
  <si>
    <t>RIUP23/1293</t>
  </si>
  <si>
    <t>22-08-2023 IFT/IFT23234050219/RIUP23/1293/MAA BHAWANI ASSOCI 87675.00</t>
  </si>
  <si>
    <t>RIUP23/1539</t>
  </si>
  <si>
    <t>17-08-2023 IFT/IFT23229007319/RIUP23/1539/MAA BHAWANI ASSOCI 92804.00</t>
  </si>
  <si>
    <t>RIUP23/1349</t>
  </si>
  <si>
    <t>17-08-2023 IFT/IFT23229021003/RIUP23/1349/MAA BHAWANI ASSOCI 87675.00</t>
  </si>
  <si>
    <t>RIUP23/1533</t>
  </si>
  <si>
    <t>28-08-2023 IFT/IFT23240055691/RIUP23/1533/MAA BHAWANI ASSOCI 66934.00</t>
  </si>
  <si>
    <t>Aliur Aternaa village - OP unit  work</t>
  </si>
  <si>
    <t>17-10-2023 IFT/IFT23290028126/RIUP23/2708/MAA BHAWANI ASSOCI 16970.00</t>
  </si>
  <si>
    <t>18-08-2023 IFT/IFT23230014098/RIUP23/1375/MAA BHAWANI ASSOCI 328256.00</t>
  </si>
  <si>
    <t xml:space="preserve">08-09-2023 IFT/IFT23251034857/RIUP23/1906/MAA BHAWANI ASSOCI 63533.00 </t>
  </si>
  <si>
    <t>17-10-2023 IFT/IFT23290028127/RIUP23/2707/MAA BHAWANI ASSOCI 84389.00</t>
  </si>
  <si>
    <t>17-10-2023 IFT/IFT23290028128/RIUP23/2709/MAA BHAWANI ASSOCI 58094.00</t>
  </si>
  <si>
    <t>30-09-2023 IFT/IFT23273200628/RIUP23/2390/MAA BHAWANI ASSOCI 316015.00</t>
  </si>
  <si>
    <t>03-10-2023 IFT/IFT23276075338/RIUP23/2423/MAA BHAWANI ASSOCI 319517.00</t>
  </si>
  <si>
    <t>19-12-2023 IFT/IFT23353019563/RIUP23/3530/MAA BHAWANI ASSOCI 61842.00</t>
  </si>
  <si>
    <t>22-12-2023 IFT/IFT23356043572/RIUP23/3531/MAA BHAWANI ASSOCI 61164.00</t>
  </si>
  <si>
    <t>26-10-2023 IFT/IFT23299016805/RIUP23/2742/MAA BHAWANI ASSOCI 87675.00</t>
  </si>
  <si>
    <t xml:space="preserve">01-11-2023 IFT/IFT23305099584/RIUP23/2901/MAA BHAWANI ASSOCI 330705.00
</t>
  </si>
  <si>
    <t>17-01-2024 IFT/IFT24017021094/RIUP23/4119/MAA BHAWANI ASSOCI 390600.00</t>
  </si>
  <si>
    <t>02-02-2024 IFT/IFT24033021063/RIUP23/4536/MAA BHAWANI ASSOCI 16970.00</t>
  </si>
  <si>
    <t>17-01-2024 IFT/IFT24017021102/RIUP23/4083/MAA BHAWANI ASSOCI 87675.00</t>
  </si>
  <si>
    <t>06-04-2024 IFT/IFT24097097238/RIUP23/5091/MAA BHAWANI ASSOCI 87675.00</t>
  </si>
  <si>
    <t>15-02-2024 IFT/IFT24046027003/RIUP23/4534/MAA BHAWANI ASSOCI 16970.00</t>
  </si>
  <si>
    <t>15-02-2024 IFT/IFT24046027004/RIUP23/4535/MAA BHAWANI ASSOCI 64007.00</t>
  </si>
  <si>
    <t>07-03-2024 IFT/IFT24067017776/RIUP23/5033/MAA BHAWANI ASSOCI ₹ 87,675.00</t>
  </si>
  <si>
    <t>16-02-2024 IFT/IFT24047053224/RIUP23/4721/MAA BHAWANI ASSOCI 390600.00</t>
  </si>
  <si>
    <t>22, 26</t>
  </si>
  <si>
    <t>07-02-2025 IFT/IFT25038110747/RIUP24/1284/MAA BHAWANI ASSOCI 16970.00</t>
  </si>
  <si>
    <t>Lakhnoti village - Drilling work</t>
  </si>
  <si>
    <t>12-03-2025 IFT/IFT25071098501/RIUP24/3283/MAA BHAWANI ASSOCI 311823.00</t>
  </si>
  <si>
    <t>15-03-2025 IFT/IFT25074007431/RIUP24/1285/MAA BHAWANI ASSOCI 75600.00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</si>
  <si>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</si>
  <si>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</si>
  <si>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</si>
  <si>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</si>
  <si>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</si>
  <si>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</si>
  <si>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</si>
  <si>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</si>
  <si>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</si>
  <si>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</si>
  <si>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</si>
  <si>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</si>
  <si>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</si>
  <si>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</si>
  <si>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</si>
  <si>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</si>
  <si>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</si>
  <si>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</si>
  <si>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Payment_Amount</t>
  </si>
  <si>
    <t>TDS_Payment_Amount</t>
  </si>
  <si>
    <t>Total_Amount</t>
  </si>
  <si>
    <t xml:space="preserve"> MUTHRA  VILLAGE DRILLING  WORK </t>
  </si>
  <si>
    <t>MUZAFFARNAGAR Village - WATER RECHARGE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</si>
</sst>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sz val="11"/>
      <color rgb="FFFF0000"/>
      <name val="Calibri"/>
      <family val="2"/>
      <scheme val="minor"/>
    </font>
    <font>
      <sz val="9"/>
      <color rgb="FFFF0000"/>
      <name val="Comic Sans MS"/>
      <family val="4"/>
    </font>
    <font>
      <sz val="9"/>
      <name val="Comic Sans MS"/>
      <family val="4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15" fontId="2" fillId="2" borderId="3" xfId="0" applyNumberFormat="1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43" fontId="2" fillId="2" borderId="3" xfId="1" applyNumberFormat="1" applyFont="1" applyFill="1" applyBorder="1" applyAlignment="1">
      <alignment vertical="center"/>
    </xf>
    <xf numFmtId="43" fontId="2" fillId="2" borderId="4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15" fontId="2" fillId="3" borderId="3" xfId="0" applyNumberFormat="1" applyFont="1" applyFill="1" applyBorder="1" applyAlignment="1">
      <alignment horizontal="center" vertical="center"/>
    </xf>
    <xf numFmtId="43" fontId="2" fillId="3" borderId="2" xfId="1" applyNumberFormat="1" applyFont="1" applyFill="1" applyBorder="1" applyAlignment="1">
      <alignment vertical="center"/>
    </xf>
    <xf numFmtId="43" fontId="2" fillId="3" borderId="3" xfId="1" applyNumberFormat="1" applyFont="1" applyFill="1" applyBorder="1" applyAlignment="1">
      <alignment vertical="center"/>
    </xf>
    <xf numFmtId="9" fontId="2" fillId="3" borderId="2" xfId="1" applyNumberFormat="1" applyFont="1" applyFill="1" applyBorder="1" applyAlignment="1">
      <alignment vertical="center"/>
    </xf>
    <xf numFmtId="0" fontId="4" fillId="2" borderId="6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quotePrefix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vertical="center"/>
    </xf>
    <xf numFmtId="0" fontId="0" fillId="0" borderId="3" xfId="0" applyBorder="1"/>
    <xf numFmtId="0" fontId="6" fillId="0" borderId="3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43" fontId="2" fillId="2" borderId="3" xfId="1" applyNumberFormat="1" applyFont="1" applyFill="1" applyBorder="1" applyAlignment="1">
      <alignment horizontal="right" vertical="center"/>
    </xf>
    <xf numFmtId="0" fontId="0" fillId="3" borderId="2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9" fontId="2" fillId="2" borderId="4" xfId="1" applyNumberFormat="1" applyFont="1" applyFill="1" applyBorder="1" applyAlignment="1">
      <alignment vertical="center"/>
    </xf>
    <xf numFmtId="43" fontId="2" fillId="2" borderId="5" xfId="1" applyNumberFormat="1" applyFont="1" applyFill="1" applyBorder="1" applyAlignment="1">
      <alignment vertical="center"/>
    </xf>
    <xf numFmtId="43" fontId="8" fillId="4" borderId="3" xfId="1" applyNumberFormat="1" applyFont="1" applyFill="1" applyBorder="1" applyAlignment="1">
      <alignment vertical="center"/>
    </xf>
    <xf numFmtId="165" fontId="8" fillId="4" borderId="3" xfId="1" applyNumberFormat="1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43" fontId="9" fillId="0" borderId="3" xfId="1" applyNumberFormat="1" applyFont="1" applyFill="1" applyBorder="1" applyAlignment="1">
      <alignment vertical="center"/>
    </xf>
    <xf numFmtId="43" fontId="2" fillId="5" borderId="3" xfId="1" applyNumberFormat="1" applyFont="1" applyFill="1" applyBorder="1" applyAlignment="1">
      <alignment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2" borderId="6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14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64" fontId="10" fillId="2" borderId="6" xfId="1" applyFont="1" applyFill="1" applyBorder="1" applyAlignment="1">
      <alignment horizontal="center" vertical="center"/>
    </xf>
    <xf numFmtId="164" fontId="5" fillId="2" borderId="6" xfId="1" applyFont="1" applyFill="1" applyBorder="1" applyAlignment="1">
      <alignment horizontal="center" vertical="center"/>
    </xf>
    <xf numFmtId="43" fontId="2" fillId="2" borderId="7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97"/>
  <sheetViews>
    <sheetView tabSelected="1" topLeftCell="A82" zoomScale="115" zoomScaleNormal="115" workbookViewId="0">
      <selection activeCell="B92" sqref="B92"/>
    </sheetView>
  </sheetViews>
  <sheetFormatPr defaultColWidth="9" defaultRowHeight="14.4" x14ac:dyDescent="0.3"/>
  <cols>
    <col min="1" max="1" width="9" style="2"/>
    <col min="2" max="2" width="30" style="2" customWidth="1"/>
    <col min="3" max="3" width="13.44140625" style="2" bestFit="1" customWidth="1"/>
    <col min="4" max="4" width="11.5546875" style="2" bestFit="1" customWidth="1"/>
    <col min="5" max="5" width="15" style="2" bestFit="1" customWidth="1"/>
    <col min="6" max="6" width="9.6640625" style="2" bestFit="1" customWidth="1"/>
    <col min="7" max="7" width="15" style="2" bestFit="1" customWidth="1"/>
    <col min="8" max="8" width="15" style="12" bestFit="1" customWidth="1"/>
    <col min="9" max="9" width="16.88671875" style="12" bestFit="1" customWidth="1"/>
    <col min="10" max="11" width="13.88671875" style="2" bestFit="1" customWidth="1"/>
    <col min="12" max="13" width="14.88671875" style="2" customWidth="1"/>
    <col min="14" max="14" width="21.6640625" style="2" bestFit="1" customWidth="1"/>
    <col min="15" max="15" width="12.6640625" style="2" bestFit="1" customWidth="1"/>
    <col min="16" max="16" width="14.5546875" style="2" bestFit="1" customWidth="1"/>
    <col min="17" max="17" width="16.88671875" style="2" customWidth="1"/>
    <col min="18" max="18" width="82.33203125" style="2" bestFit="1" customWidth="1"/>
    <col min="19" max="19" width="16.88671875" style="2" customWidth="1"/>
    <col min="20" max="56" width="9" style="38"/>
    <col min="57" max="16384" width="9" style="2"/>
  </cols>
  <sheetData>
    <row r="1" spans="1:56" x14ac:dyDescent="0.3">
      <c r="A1" s="41" t="s">
        <v>113</v>
      </c>
      <c r="B1" s="42" t="s">
        <v>4</v>
      </c>
      <c r="C1" s="3"/>
      <c r="D1" s="3"/>
      <c r="E1" s="3"/>
      <c r="F1" s="4"/>
      <c r="G1" s="4"/>
      <c r="H1" s="2"/>
      <c r="I1" s="2"/>
      <c r="R1" s="38"/>
      <c r="S1" s="38"/>
      <c r="BC1" s="2"/>
      <c r="BD1" s="2"/>
    </row>
    <row r="2" spans="1:56" x14ac:dyDescent="0.3">
      <c r="A2" s="41" t="s">
        <v>114</v>
      </c>
      <c r="B2" t="s">
        <v>115</v>
      </c>
      <c r="E2" s="5"/>
      <c r="F2" s="12"/>
      <c r="G2" s="5"/>
      <c r="H2" s="6"/>
      <c r="I2" s="6"/>
      <c r="J2" s="6"/>
      <c r="K2" s="6"/>
      <c r="L2" s="6"/>
      <c r="M2" s="6"/>
      <c r="N2" s="6"/>
      <c r="R2" s="38"/>
      <c r="S2" s="38"/>
      <c r="BC2" s="2"/>
      <c r="BD2" s="2"/>
    </row>
    <row r="3" spans="1:56" ht="15" thickBot="1" x14ac:dyDescent="0.35">
      <c r="A3" s="41" t="s">
        <v>116</v>
      </c>
      <c r="B3" t="s">
        <v>117</v>
      </c>
      <c r="E3" s="5"/>
      <c r="F3" s="12"/>
      <c r="G3" s="5"/>
      <c r="H3" s="6"/>
      <c r="I3" s="6"/>
      <c r="J3" s="6"/>
      <c r="K3" s="6"/>
      <c r="L3" s="6"/>
      <c r="M3" s="6"/>
      <c r="N3" s="6"/>
      <c r="R3" s="38"/>
      <c r="S3" s="38"/>
      <c r="BC3" s="2"/>
      <c r="BD3" s="2"/>
    </row>
    <row r="4" spans="1:56" ht="15" thickBot="1" x14ac:dyDescent="0.35">
      <c r="A4" s="41" t="s">
        <v>118</v>
      </c>
      <c r="B4" t="s">
        <v>117</v>
      </c>
      <c r="C4" s="7"/>
      <c r="D4" s="6"/>
      <c r="E4" s="6"/>
      <c r="F4" s="8"/>
      <c r="G4" s="8"/>
      <c r="H4" s="6"/>
      <c r="I4" s="6"/>
      <c r="M4" s="6"/>
      <c r="N4" s="9"/>
      <c r="O4" s="9"/>
      <c r="P4" s="9"/>
      <c r="Q4" s="9"/>
      <c r="R4" s="38"/>
      <c r="S4" s="38"/>
      <c r="BC4" s="2"/>
      <c r="BD4" s="2"/>
    </row>
    <row r="5" spans="1:56" ht="28.8" x14ac:dyDescent="0.3">
      <c r="A5" s="43" t="s">
        <v>119</v>
      </c>
      <c r="B5" s="44" t="s">
        <v>120</v>
      </c>
      <c r="C5" s="45" t="s">
        <v>121</v>
      </c>
      <c r="D5" s="46" t="s">
        <v>122</v>
      </c>
      <c r="E5" s="44" t="s">
        <v>123</v>
      </c>
      <c r="F5" s="44" t="s">
        <v>124</v>
      </c>
      <c r="G5" s="46" t="s">
        <v>125</v>
      </c>
      <c r="H5" s="47" t="s">
        <v>126</v>
      </c>
      <c r="I5" s="48" t="s">
        <v>0</v>
      </c>
      <c r="J5" s="44" t="s">
        <v>127</v>
      </c>
      <c r="K5" s="44" t="s">
        <v>128</v>
      </c>
      <c r="L5" s="44" t="s">
        <v>129</v>
      </c>
      <c r="M5" s="44" t="s">
        <v>130</v>
      </c>
      <c r="N5" s="18" t="s">
        <v>1</v>
      </c>
      <c r="O5" s="44" t="s">
        <v>131</v>
      </c>
      <c r="P5" s="44" t="s">
        <v>132</v>
      </c>
      <c r="Q5" s="44" t="s">
        <v>133</v>
      </c>
      <c r="R5" s="18" t="s">
        <v>2</v>
      </c>
      <c r="S5" s="18"/>
    </row>
    <row r="6" spans="1:56" ht="15" thickBot="1" x14ac:dyDescent="0.35">
      <c r="A6" s="33"/>
      <c r="B6" s="11"/>
      <c r="C6" s="11"/>
      <c r="D6" s="11"/>
      <c r="E6" s="11"/>
      <c r="F6" s="11"/>
      <c r="G6" s="11"/>
      <c r="H6" s="34">
        <v>0.18</v>
      </c>
      <c r="I6" s="11"/>
      <c r="J6" s="34">
        <v>0.02</v>
      </c>
      <c r="K6" s="34">
        <v>0.05</v>
      </c>
      <c r="L6" s="34">
        <v>0.18</v>
      </c>
      <c r="M6" s="11"/>
      <c r="N6" s="11"/>
      <c r="O6" s="11"/>
      <c r="P6" s="34">
        <v>0.01</v>
      </c>
      <c r="Q6" s="11"/>
      <c r="R6" s="11"/>
      <c r="S6" s="11"/>
    </row>
    <row r="7" spans="1:56" s="13" customFormat="1" x14ac:dyDescent="0.3">
      <c r="A7" s="32"/>
      <c r="B7" s="15"/>
      <c r="C7" s="15"/>
      <c r="D7" s="15"/>
      <c r="E7" s="15"/>
      <c r="F7" s="15"/>
      <c r="G7" s="15"/>
      <c r="H7" s="17"/>
      <c r="I7" s="15"/>
      <c r="J7" s="17"/>
      <c r="K7" s="17"/>
      <c r="L7" s="17"/>
      <c r="M7" s="15"/>
      <c r="N7" s="15"/>
      <c r="O7" s="15"/>
      <c r="P7" s="17"/>
      <c r="Q7" s="15"/>
      <c r="R7" s="15"/>
      <c r="S7" s="15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</row>
    <row r="8" spans="1:56" x14ac:dyDescent="0.3">
      <c r="A8" s="19">
        <v>54174</v>
      </c>
      <c r="B8" s="21" t="s">
        <v>3</v>
      </c>
      <c r="C8" s="1">
        <v>44926</v>
      </c>
      <c r="D8" s="22">
        <v>6</v>
      </c>
      <c r="E8" s="10">
        <v>372978.5</v>
      </c>
      <c r="F8" s="10">
        <v>0</v>
      </c>
      <c r="G8" s="10">
        <f>ROUND(E8-F8,0)</f>
        <v>372979</v>
      </c>
      <c r="H8" s="10">
        <f>ROUND(G8*H6,0)</f>
        <v>67136</v>
      </c>
      <c r="I8" s="10">
        <f>G8+H8</f>
        <v>440115</v>
      </c>
      <c r="J8" s="10">
        <f>ROUND(G8*$J$6,)</f>
        <v>7460</v>
      </c>
      <c r="K8" s="10">
        <f>ROUND(G8*$K$6,)</f>
        <v>18649</v>
      </c>
      <c r="L8" s="36">
        <f>H8</f>
        <v>67136</v>
      </c>
      <c r="M8" s="10">
        <f>ROUND(I8-SUM(J8:L8),0)</f>
        <v>346870</v>
      </c>
      <c r="N8" s="10" t="s">
        <v>7</v>
      </c>
      <c r="O8" s="10"/>
      <c r="P8" s="10">
        <f>O8*P6</f>
        <v>0</v>
      </c>
      <c r="Q8" s="10">
        <v>346870</v>
      </c>
      <c r="R8" s="23" t="s">
        <v>5</v>
      </c>
      <c r="S8" s="10"/>
    </row>
    <row r="9" spans="1:56" x14ac:dyDescent="0.3">
      <c r="A9" s="19">
        <v>54174</v>
      </c>
      <c r="B9" s="21" t="s">
        <v>9</v>
      </c>
      <c r="C9" s="1"/>
      <c r="D9" s="24">
        <v>6</v>
      </c>
      <c r="E9" s="10">
        <v>67136</v>
      </c>
      <c r="F9" s="10">
        <v>0</v>
      </c>
      <c r="G9" s="10">
        <v>0</v>
      </c>
      <c r="H9" s="10">
        <f>ROUND(G9*H6,0)</f>
        <v>0</v>
      </c>
      <c r="I9" s="10">
        <f>G9+H9</f>
        <v>0</v>
      </c>
      <c r="J9" s="10">
        <f>ROUND(G9*$J$6,)</f>
        <v>0</v>
      </c>
      <c r="K9" s="10">
        <f>ROUND(G9*$K$6,)</f>
        <v>0</v>
      </c>
      <c r="L9" s="10">
        <f>H9</f>
        <v>0</v>
      </c>
      <c r="M9" s="36">
        <f>E9</f>
        <v>67136</v>
      </c>
      <c r="N9" s="10" t="s">
        <v>8</v>
      </c>
      <c r="O9" s="10"/>
      <c r="P9" s="10">
        <f>ROUND(O9*P6,0)</f>
        <v>0</v>
      </c>
      <c r="Q9" s="10">
        <v>67136</v>
      </c>
      <c r="R9" s="23" t="s">
        <v>6</v>
      </c>
      <c r="S9" s="10">
        <f>SUM(M8:M9)-SUM(Q8:Q9)</f>
        <v>0</v>
      </c>
    </row>
    <row r="10" spans="1:56" s="13" customFormat="1" x14ac:dyDescent="0.3">
      <c r="A10" s="20"/>
      <c r="B10" s="25"/>
      <c r="C10" s="14"/>
      <c r="D10" s="26"/>
      <c r="E10" s="16"/>
      <c r="F10" s="16"/>
      <c r="G10" s="16">
        <f>E10-F10</f>
        <v>0</v>
      </c>
      <c r="H10" s="16">
        <v>0</v>
      </c>
      <c r="I10" s="16">
        <f>G10+H10</f>
        <v>0</v>
      </c>
      <c r="J10" s="16">
        <f>J6*I10</f>
        <v>0</v>
      </c>
      <c r="K10" s="16"/>
      <c r="L10" s="16"/>
      <c r="M10" s="16">
        <f>I10-SUM(J10:L10)</f>
        <v>0</v>
      </c>
      <c r="N10" s="16"/>
      <c r="O10" s="16"/>
      <c r="P10" s="16">
        <f>O10*P6</f>
        <v>0</v>
      </c>
      <c r="Q10" s="16"/>
      <c r="R10" s="20"/>
      <c r="S10" s="16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</row>
    <row r="11" spans="1:56" x14ac:dyDescent="0.3">
      <c r="A11" s="19">
        <v>54857</v>
      </c>
      <c r="B11" s="21" t="s">
        <v>10</v>
      </c>
      <c r="C11" s="1">
        <v>44956</v>
      </c>
      <c r="D11" s="22">
        <v>7</v>
      </c>
      <c r="E11" s="10">
        <v>371543</v>
      </c>
      <c r="F11" s="10">
        <v>0</v>
      </c>
      <c r="G11" s="10">
        <f>ROUND(E11-F11,0)</f>
        <v>371543</v>
      </c>
      <c r="H11" s="10">
        <f>ROUND(G11*18%,0)</f>
        <v>66878</v>
      </c>
      <c r="I11" s="10">
        <f>G11+H11</f>
        <v>438421</v>
      </c>
      <c r="J11" s="10">
        <f>ROUND(G11*$J$6,)</f>
        <v>7431</v>
      </c>
      <c r="K11" s="10">
        <f>ROUND(G11*$K$6,)</f>
        <v>18577</v>
      </c>
      <c r="L11" s="36">
        <f>H11</f>
        <v>66878</v>
      </c>
      <c r="M11" s="10">
        <f>ROUND(I11-SUM(J11:L11),0)</f>
        <v>345535</v>
      </c>
      <c r="N11" s="10" t="s">
        <v>12</v>
      </c>
      <c r="O11" s="10"/>
      <c r="P11" s="10">
        <f>O11*P10</f>
        <v>0</v>
      </c>
      <c r="Q11" s="10">
        <v>345535</v>
      </c>
      <c r="R11" s="23" t="s">
        <v>13</v>
      </c>
      <c r="S11" s="10"/>
    </row>
    <row r="12" spans="1:56" x14ac:dyDescent="0.3">
      <c r="A12" s="19">
        <v>54857</v>
      </c>
      <c r="B12" s="21" t="s">
        <v>11</v>
      </c>
      <c r="C12" s="1"/>
      <c r="D12" s="24">
        <v>7</v>
      </c>
      <c r="E12" s="10">
        <v>66878</v>
      </c>
      <c r="F12" s="10">
        <v>0</v>
      </c>
      <c r="G12" s="10">
        <v>0</v>
      </c>
      <c r="H12" s="10">
        <f>ROUND(G12*H10,0)</f>
        <v>0</v>
      </c>
      <c r="I12" s="10">
        <f>G12+H12</f>
        <v>0</v>
      </c>
      <c r="J12" s="10">
        <f>ROUND(G12*$J$6,)</f>
        <v>0</v>
      </c>
      <c r="K12" s="10">
        <f>ROUND(G12*$K$6,)</f>
        <v>0</v>
      </c>
      <c r="L12" s="10">
        <f>H12</f>
        <v>0</v>
      </c>
      <c r="M12" s="36">
        <f>E12</f>
        <v>66878</v>
      </c>
      <c r="N12" s="10" t="s">
        <v>14</v>
      </c>
      <c r="O12" s="10"/>
      <c r="P12" s="10">
        <f>ROUND(O12*P10,0)</f>
        <v>0</v>
      </c>
      <c r="Q12" s="10">
        <v>66878</v>
      </c>
      <c r="R12" s="23" t="s">
        <v>15</v>
      </c>
      <c r="S12" s="10">
        <f>SUM(M11:M12)-SUM(Q11:Q12)</f>
        <v>0</v>
      </c>
    </row>
    <row r="13" spans="1:56" s="13" customFormat="1" x14ac:dyDescent="0.3">
      <c r="A13" s="20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20"/>
      <c r="S13" s="16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</row>
    <row r="14" spans="1:56" x14ac:dyDescent="0.3">
      <c r="A14" s="19">
        <v>55171</v>
      </c>
      <c r="B14" s="21" t="s">
        <v>16</v>
      </c>
      <c r="C14" s="1">
        <v>44960</v>
      </c>
      <c r="D14" s="22">
        <v>8</v>
      </c>
      <c r="E14" s="10">
        <v>370967</v>
      </c>
      <c r="F14" s="10">
        <v>0</v>
      </c>
      <c r="G14" s="10">
        <f>ROUND(E14-F14,0)</f>
        <v>370967</v>
      </c>
      <c r="H14" s="10">
        <f>ROUND(G14*18%,0)</f>
        <v>66774</v>
      </c>
      <c r="I14" s="10">
        <f>G14+H14</f>
        <v>437741</v>
      </c>
      <c r="J14" s="10">
        <f>ROUND(G14*$J$6,)</f>
        <v>7419</v>
      </c>
      <c r="K14" s="10">
        <f>ROUND(G14*$K$6,)</f>
        <v>18548</v>
      </c>
      <c r="L14" s="36">
        <f>H14</f>
        <v>66774</v>
      </c>
      <c r="M14" s="10">
        <f>ROUND(I14-SUM(J14:L14),0)</f>
        <v>345000</v>
      </c>
      <c r="N14" s="10" t="s">
        <v>17</v>
      </c>
      <c r="O14" s="10">
        <v>150000</v>
      </c>
      <c r="P14" s="10">
        <f>O14*2%</f>
        <v>3000</v>
      </c>
      <c r="Q14" s="10">
        <f>O14-P14</f>
        <v>147000</v>
      </c>
      <c r="R14" s="23" t="s">
        <v>18</v>
      </c>
      <c r="S14" s="10"/>
    </row>
    <row r="15" spans="1:56" x14ac:dyDescent="0.3">
      <c r="A15" s="19">
        <v>55171</v>
      </c>
      <c r="B15" s="21" t="s">
        <v>9</v>
      </c>
      <c r="C15" s="1"/>
      <c r="D15" s="22">
        <v>8</v>
      </c>
      <c r="E15" s="10">
        <v>66774</v>
      </c>
      <c r="F15" s="10"/>
      <c r="G15" s="10"/>
      <c r="H15" s="10"/>
      <c r="I15" s="10"/>
      <c r="J15" s="10"/>
      <c r="K15" s="10"/>
      <c r="L15" s="10"/>
      <c r="M15" s="36">
        <f>E15</f>
        <v>66774</v>
      </c>
      <c r="N15" s="10" t="s">
        <v>19</v>
      </c>
      <c r="O15" s="10"/>
      <c r="P15" s="10">
        <f>ROUND(O15*P13,0)</f>
        <v>0</v>
      </c>
      <c r="Q15" s="10">
        <v>198000</v>
      </c>
      <c r="R15" s="23" t="s">
        <v>20</v>
      </c>
      <c r="S15" s="10"/>
    </row>
    <row r="16" spans="1:56" x14ac:dyDescent="0.3">
      <c r="A16" s="19">
        <v>55171</v>
      </c>
      <c r="B16" s="21"/>
      <c r="C16" s="1"/>
      <c r="D16" s="24"/>
      <c r="E16" s="10"/>
      <c r="F16" s="10"/>
      <c r="G16" s="10">
        <f>E16-F16</f>
        <v>0</v>
      </c>
      <c r="H16" s="10">
        <v>0</v>
      </c>
      <c r="I16" s="10">
        <f>G16+H16</f>
        <v>0</v>
      </c>
      <c r="J16" s="10">
        <f>J13*I16</f>
        <v>0</v>
      </c>
      <c r="K16" s="10"/>
      <c r="L16" s="10"/>
      <c r="M16" s="10">
        <f>I16-SUM(J16:L16)</f>
        <v>0</v>
      </c>
      <c r="N16" s="10"/>
      <c r="O16" s="10"/>
      <c r="P16" s="10">
        <f>O16*P13</f>
        <v>0</v>
      </c>
      <c r="Q16" s="10">
        <v>66774</v>
      </c>
      <c r="R16" s="23" t="s">
        <v>21</v>
      </c>
      <c r="S16" s="10">
        <f>SUM(M14:M16)-SUM(Q14:Q16)</f>
        <v>0</v>
      </c>
    </row>
    <row r="17" spans="1:56" s="13" customFormat="1" x14ac:dyDescent="0.3">
      <c r="A17" s="20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20"/>
      <c r="S17" s="16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</row>
    <row r="18" spans="1:56" x14ac:dyDescent="0.3">
      <c r="A18" s="19">
        <v>55176</v>
      </c>
      <c r="B18" s="21" t="s">
        <v>22</v>
      </c>
      <c r="C18" s="1">
        <v>45005</v>
      </c>
      <c r="D18" s="24">
        <v>10</v>
      </c>
      <c r="E18" s="10">
        <v>372758</v>
      </c>
      <c r="F18" s="10">
        <v>0</v>
      </c>
      <c r="G18" s="10">
        <f>E18-F18</f>
        <v>372758</v>
      </c>
      <c r="H18" s="10">
        <f>G18*$H$6</f>
        <v>67096.44</v>
      </c>
      <c r="I18" s="10">
        <f>G18+H18</f>
        <v>439854.44</v>
      </c>
      <c r="J18" s="10">
        <f>(G18*2%)</f>
        <v>7455.16</v>
      </c>
      <c r="K18" s="10">
        <f>ROUND(G18*5%,0)</f>
        <v>18638</v>
      </c>
      <c r="L18" s="36">
        <f>H18</f>
        <v>67096.44</v>
      </c>
      <c r="M18" s="27">
        <f>ROUND(I18-SUM(J18:L18),0)</f>
        <v>346665</v>
      </c>
      <c r="N18" s="10" t="s">
        <v>23</v>
      </c>
      <c r="O18" s="10">
        <v>346665</v>
      </c>
      <c r="P18" s="10">
        <v>0</v>
      </c>
      <c r="Q18" s="10">
        <f>O18-P18</f>
        <v>346665</v>
      </c>
      <c r="R18" s="10" t="s">
        <v>24</v>
      </c>
      <c r="S18" s="10"/>
    </row>
    <row r="19" spans="1:56" x14ac:dyDescent="0.3">
      <c r="A19" s="19">
        <v>55176</v>
      </c>
      <c r="B19" s="21" t="s">
        <v>9</v>
      </c>
      <c r="C19" s="1">
        <v>45147</v>
      </c>
      <c r="D19" s="24">
        <v>10</v>
      </c>
      <c r="E19" s="10">
        <v>67096</v>
      </c>
      <c r="F19" s="10"/>
      <c r="G19" s="10">
        <f>E19-F19</f>
        <v>67096</v>
      </c>
      <c r="H19" s="10"/>
      <c r="I19" s="10">
        <f>G19+H19</f>
        <v>67096</v>
      </c>
      <c r="J19" s="10"/>
      <c r="K19" s="10"/>
      <c r="L19" s="10"/>
      <c r="M19" s="37">
        <f>ROUND(I19-SUM(J19:L19),0)</f>
        <v>67096</v>
      </c>
      <c r="N19" s="10" t="s">
        <v>76</v>
      </c>
      <c r="O19" s="10">
        <v>67096</v>
      </c>
      <c r="P19" s="10">
        <v>0</v>
      </c>
      <c r="Q19" s="10">
        <f>O19-P19</f>
        <v>67096</v>
      </c>
      <c r="R19" s="28" t="s">
        <v>77</v>
      </c>
      <c r="S19" s="10"/>
    </row>
    <row r="20" spans="1:56" x14ac:dyDescent="0.3">
      <c r="A20" s="19">
        <v>55176</v>
      </c>
      <c r="B20" s="21"/>
      <c r="C20" s="1"/>
      <c r="D20" s="24"/>
      <c r="E20" s="10"/>
      <c r="F20" s="10"/>
      <c r="G20" s="10"/>
      <c r="H20" s="10"/>
      <c r="I20" s="10"/>
      <c r="J20" s="10"/>
      <c r="K20" s="10"/>
      <c r="L20" s="10"/>
      <c r="M20" s="27"/>
      <c r="N20" s="10"/>
      <c r="O20" s="10"/>
      <c r="P20" s="10"/>
      <c r="Q20" s="10"/>
      <c r="R20" s="10"/>
      <c r="S20" s="10">
        <f>SUM(M18:M20)-SUM(Q18:Q20)</f>
        <v>0</v>
      </c>
    </row>
    <row r="21" spans="1:56" s="13" customFormat="1" x14ac:dyDescent="0.3">
      <c r="A21" s="20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20"/>
      <c r="S21" s="16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</row>
    <row r="22" spans="1:56" x14ac:dyDescent="0.3">
      <c r="A22" s="19">
        <v>56280</v>
      </c>
      <c r="B22" s="21" t="s">
        <v>25</v>
      </c>
      <c r="C22" s="1">
        <v>45041</v>
      </c>
      <c r="D22" s="22">
        <v>1</v>
      </c>
      <c r="E22" s="10">
        <v>371855</v>
      </c>
      <c r="F22" s="10">
        <v>0</v>
      </c>
      <c r="G22" s="10">
        <f>ROUND(E22-F22,0)</f>
        <v>371855</v>
      </c>
      <c r="H22" s="10">
        <f>ROUND(G22*H6,0)</f>
        <v>66934</v>
      </c>
      <c r="I22" s="10">
        <f>G22+H22</f>
        <v>438789</v>
      </c>
      <c r="J22" s="10">
        <f>ROUND(G22*$J$6,)</f>
        <v>7437</v>
      </c>
      <c r="K22" s="10">
        <f>ROUND(G22*$K$6,)</f>
        <v>18593</v>
      </c>
      <c r="L22" s="36">
        <f>H22</f>
        <v>66934</v>
      </c>
      <c r="M22" s="10">
        <f>ROUND(I22-SUM(J22:L22),0)</f>
        <v>345825</v>
      </c>
      <c r="N22" s="10" t="s">
        <v>26</v>
      </c>
      <c r="O22" s="10">
        <v>345825</v>
      </c>
      <c r="P22" s="10">
        <v>0</v>
      </c>
      <c r="Q22" s="10">
        <f>O22-P22</f>
        <v>345825</v>
      </c>
      <c r="R22" s="23" t="s">
        <v>27</v>
      </c>
      <c r="S22" s="10"/>
    </row>
    <row r="23" spans="1:56" x14ac:dyDescent="0.3">
      <c r="A23" s="19">
        <v>56280</v>
      </c>
      <c r="B23" s="21" t="s">
        <v>52</v>
      </c>
      <c r="C23" s="1">
        <v>45147</v>
      </c>
      <c r="D23" s="22">
        <v>1</v>
      </c>
      <c r="E23" s="10">
        <v>66934</v>
      </c>
      <c r="F23" s="10"/>
      <c r="G23" s="10">
        <f>ROUND(E23-F23,0)</f>
        <v>66934</v>
      </c>
      <c r="H23" s="10"/>
      <c r="I23" s="10">
        <f>G23+H23</f>
        <v>66934</v>
      </c>
      <c r="J23" s="10"/>
      <c r="K23" s="10"/>
      <c r="L23" s="10"/>
      <c r="M23" s="36">
        <f>ROUND(I23-SUM(J23:L23),0)</f>
        <v>66934</v>
      </c>
      <c r="N23" s="10" t="s">
        <v>86</v>
      </c>
      <c r="O23" s="10">
        <v>66934</v>
      </c>
      <c r="P23" s="10">
        <v>0</v>
      </c>
      <c r="Q23" s="10">
        <f t="shared" ref="Q23" si="0">O23-P23</f>
        <v>66934</v>
      </c>
      <c r="R23" s="23" t="s">
        <v>87</v>
      </c>
      <c r="S23" s="10"/>
    </row>
    <row r="24" spans="1:56" x14ac:dyDescent="0.3">
      <c r="A24" s="19">
        <v>56280</v>
      </c>
      <c r="B24" s="21"/>
      <c r="C24" s="1"/>
      <c r="D24" s="22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23"/>
      <c r="S24" s="10">
        <f>SUM(M22:M24)-SUM(Q22:Q24)</f>
        <v>0</v>
      </c>
    </row>
    <row r="25" spans="1:56" s="13" customFormat="1" x14ac:dyDescent="0.3">
      <c r="A25" s="20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20"/>
      <c r="S25" s="16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</row>
    <row r="26" spans="1:56" ht="26.4" x14ac:dyDescent="0.3">
      <c r="A26" s="19">
        <v>57409</v>
      </c>
      <c r="B26" s="21" t="s">
        <v>28</v>
      </c>
      <c r="C26" s="1">
        <v>45064</v>
      </c>
      <c r="D26" s="24">
        <v>2</v>
      </c>
      <c r="E26" s="10">
        <v>280284.5</v>
      </c>
      <c r="F26" s="10">
        <v>0</v>
      </c>
      <c r="G26" s="10">
        <f>E26-F26</f>
        <v>280284.5</v>
      </c>
      <c r="H26" s="10">
        <f>G26*$H$6</f>
        <v>50451.21</v>
      </c>
      <c r="I26" s="10">
        <f>G26+H26</f>
        <v>330735.71000000002</v>
      </c>
      <c r="J26" s="10">
        <f>(G26*2%)</f>
        <v>5605.6900000000005</v>
      </c>
      <c r="K26" s="10">
        <f>ROUND(G26*5%,0)</f>
        <v>14014</v>
      </c>
      <c r="L26" s="36">
        <f>H26</f>
        <v>50451.21</v>
      </c>
      <c r="M26" s="10">
        <f>ROUND(I26-SUM(J26:L26),0)</f>
        <v>260665</v>
      </c>
      <c r="N26" s="10" t="s">
        <v>29</v>
      </c>
      <c r="O26" s="10">
        <v>260665</v>
      </c>
      <c r="P26" s="10">
        <v>0</v>
      </c>
      <c r="Q26" s="10">
        <v>260665</v>
      </c>
      <c r="R26" s="10" t="s">
        <v>30</v>
      </c>
      <c r="S26" s="10"/>
    </row>
    <row r="27" spans="1:56" ht="26.4" x14ac:dyDescent="0.3">
      <c r="A27" s="19">
        <v>57409</v>
      </c>
      <c r="B27" s="21" t="s">
        <v>28</v>
      </c>
      <c r="C27" s="1">
        <v>45126</v>
      </c>
      <c r="D27" s="24">
        <v>9</v>
      </c>
      <c r="E27" s="10">
        <v>94275</v>
      </c>
      <c r="F27" s="10">
        <v>0</v>
      </c>
      <c r="G27" s="10">
        <f>E27-F27</f>
        <v>94275</v>
      </c>
      <c r="H27" s="10">
        <f>G27*$H$6</f>
        <v>16969.5</v>
      </c>
      <c r="I27" s="10">
        <f>G27+H27</f>
        <v>111244.5</v>
      </c>
      <c r="J27" s="10">
        <f>(G27*2%)</f>
        <v>1885.5</v>
      </c>
      <c r="K27" s="10">
        <f>ROUND(G27*5%,0)</f>
        <v>4714</v>
      </c>
      <c r="L27" s="36">
        <f>H27</f>
        <v>16969.5</v>
      </c>
      <c r="M27" s="10">
        <f>ROUND(I27-SUM(J27:L27),0)</f>
        <v>87676</v>
      </c>
      <c r="N27" s="10" t="s">
        <v>78</v>
      </c>
      <c r="O27" s="10">
        <v>67421</v>
      </c>
      <c r="P27" s="10">
        <v>0</v>
      </c>
      <c r="Q27" s="10">
        <f>O27-P27</f>
        <v>67421</v>
      </c>
      <c r="R27" s="28" t="s">
        <v>79</v>
      </c>
      <c r="S27" s="10"/>
    </row>
    <row r="28" spans="1:56" x14ac:dyDescent="0.3">
      <c r="A28" s="19">
        <v>57409</v>
      </c>
      <c r="B28" s="21" t="s">
        <v>52</v>
      </c>
      <c r="C28" s="1">
        <v>45147</v>
      </c>
      <c r="D28" s="24" t="s">
        <v>53</v>
      </c>
      <c r="E28" s="10">
        <v>67421</v>
      </c>
      <c r="F28" s="10">
        <v>0</v>
      </c>
      <c r="G28" s="10">
        <f>E28-F28</f>
        <v>67421</v>
      </c>
      <c r="H28" s="10">
        <v>0</v>
      </c>
      <c r="I28" s="10">
        <f>G28+H28</f>
        <v>67421</v>
      </c>
      <c r="J28" s="10">
        <v>0</v>
      </c>
      <c r="K28" s="10"/>
      <c r="L28" s="10"/>
      <c r="M28" s="36">
        <f>I28-SUM(J28:L28)</f>
        <v>67421</v>
      </c>
      <c r="N28" s="10" t="s">
        <v>80</v>
      </c>
      <c r="O28" s="10">
        <v>87675</v>
      </c>
      <c r="P28" s="10">
        <v>0</v>
      </c>
      <c r="Q28" s="10">
        <f t="shared" ref="Q28" si="1">O28-P28</f>
        <v>87675</v>
      </c>
      <c r="R28" s="28" t="s">
        <v>81</v>
      </c>
      <c r="S28" s="10">
        <f>SUM(M26:M28)-SUM(Q26:Q28)</f>
        <v>1</v>
      </c>
    </row>
    <row r="29" spans="1:56" x14ac:dyDescent="0.3">
      <c r="A29" s="19"/>
      <c r="B29" s="21"/>
      <c r="C29" s="1"/>
      <c r="D29" s="24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spans="1:56" s="13" customFormat="1" x14ac:dyDescent="0.3">
      <c r="A30" s="20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20"/>
      <c r="S30" s="16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</row>
    <row r="31" spans="1:56" x14ac:dyDescent="0.3">
      <c r="A31" s="19">
        <v>57791</v>
      </c>
      <c r="B31" s="21" t="s">
        <v>31</v>
      </c>
      <c r="C31" s="1">
        <v>45079</v>
      </c>
      <c r="D31" s="24">
        <v>3</v>
      </c>
      <c r="E31" s="10">
        <v>421302.5</v>
      </c>
      <c r="F31" s="10">
        <v>0</v>
      </c>
      <c r="G31" s="10">
        <f>E31-F31</f>
        <v>421302.5</v>
      </c>
      <c r="H31" s="10">
        <f>G31*$H$6</f>
        <v>75834.45</v>
      </c>
      <c r="I31" s="10">
        <f>G31+H31</f>
        <v>497136.95</v>
      </c>
      <c r="J31" s="10">
        <f>ROUND(G31*2%,0)</f>
        <v>8426</v>
      </c>
      <c r="K31" s="10">
        <f>ROUND(G31*5%,0)</f>
        <v>21065</v>
      </c>
      <c r="L31" s="36">
        <f>H31</f>
        <v>75834.45</v>
      </c>
      <c r="M31" s="10">
        <f>ROUND(I31-SUM(J31:L31),0)</f>
        <v>391812</v>
      </c>
      <c r="N31" s="10" t="s">
        <v>32</v>
      </c>
      <c r="O31" s="10">
        <v>391812</v>
      </c>
      <c r="P31" s="10">
        <v>0</v>
      </c>
      <c r="Q31" s="10">
        <v>391812</v>
      </c>
      <c r="R31" s="29" t="s">
        <v>33</v>
      </c>
      <c r="S31" s="10"/>
    </row>
    <row r="32" spans="1:56" x14ac:dyDescent="0.3">
      <c r="A32" s="19">
        <v>57791</v>
      </c>
      <c r="B32" s="21" t="s">
        <v>31</v>
      </c>
      <c r="C32" s="1">
        <v>45126</v>
      </c>
      <c r="D32" s="24">
        <v>10</v>
      </c>
      <c r="E32" s="10">
        <v>94275</v>
      </c>
      <c r="F32" s="10">
        <v>0</v>
      </c>
      <c r="G32" s="10">
        <f>E32-F32</f>
        <v>94275</v>
      </c>
      <c r="H32" s="10">
        <f>G32*$H$6</f>
        <v>16969.5</v>
      </c>
      <c r="I32" s="10">
        <f>G32+H32</f>
        <v>111244.5</v>
      </c>
      <c r="J32" s="10">
        <f>ROUND(G32*2%,0)</f>
        <v>1886</v>
      </c>
      <c r="K32" s="10">
        <f>ROUND(G32*5%,0)</f>
        <v>4714</v>
      </c>
      <c r="L32" s="36">
        <f>H32</f>
        <v>16969.5</v>
      </c>
      <c r="M32" s="10">
        <f>ROUND(I32-SUM(J32:L32),0)</f>
        <v>87675</v>
      </c>
      <c r="N32" s="10" t="s">
        <v>82</v>
      </c>
      <c r="O32" s="10">
        <v>92804</v>
      </c>
      <c r="P32" s="10">
        <v>0</v>
      </c>
      <c r="Q32" s="10">
        <v>92804</v>
      </c>
      <c r="R32" s="29" t="s">
        <v>83</v>
      </c>
      <c r="S32" s="10"/>
    </row>
    <row r="33" spans="1:56" x14ac:dyDescent="0.3">
      <c r="A33" s="19">
        <v>57791</v>
      </c>
      <c r="B33" s="21" t="s">
        <v>52</v>
      </c>
      <c r="C33" s="1">
        <v>45147</v>
      </c>
      <c r="D33" s="24" t="s">
        <v>56</v>
      </c>
      <c r="E33" s="10">
        <v>92804</v>
      </c>
      <c r="F33" s="10">
        <v>0</v>
      </c>
      <c r="G33" s="10">
        <f>E33-F33</f>
        <v>92804</v>
      </c>
      <c r="H33" s="10">
        <v>0</v>
      </c>
      <c r="I33" s="10">
        <f>G33+H33</f>
        <v>92804</v>
      </c>
      <c r="J33" s="10">
        <v>0</v>
      </c>
      <c r="K33" s="10"/>
      <c r="L33" s="10"/>
      <c r="M33" s="36">
        <f>I33-SUM(J33:L33)</f>
        <v>92804</v>
      </c>
      <c r="N33" s="10" t="s">
        <v>84</v>
      </c>
      <c r="O33" s="10">
        <v>87675</v>
      </c>
      <c r="P33" s="10">
        <v>0</v>
      </c>
      <c r="Q33" s="10">
        <v>87675</v>
      </c>
      <c r="R33" s="29" t="s">
        <v>85</v>
      </c>
      <c r="S33" s="10">
        <f>SUM(M31:M33)-SUM(Q31:Q33)</f>
        <v>0</v>
      </c>
    </row>
    <row r="34" spans="1:56" x14ac:dyDescent="0.3">
      <c r="A34" s="19"/>
      <c r="B34" s="21"/>
      <c r="C34" s="1"/>
      <c r="D34" s="24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29"/>
      <c r="S34" s="10"/>
    </row>
    <row r="35" spans="1:56" s="13" customFormat="1" x14ac:dyDescent="0.3">
      <c r="A35" s="20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20"/>
      <c r="S35" s="16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</row>
    <row r="36" spans="1:56" x14ac:dyDescent="0.3">
      <c r="A36" s="19">
        <v>57844</v>
      </c>
      <c r="B36" s="21" t="s">
        <v>34</v>
      </c>
      <c r="C36" s="1">
        <v>45103</v>
      </c>
      <c r="D36" s="24">
        <v>5</v>
      </c>
      <c r="E36" s="10">
        <v>491486.5</v>
      </c>
      <c r="F36" s="10">
        <v>0</v>
      </c>
      <c r="G36" s="10">
        <f>E36-F36</f>
        <v>491486.5</v>
      </c>
      <c r="H36" s="10">
        <f>G36*$H$6</f>
        <v>88467.569999999992</v>
      </c>
      <c r="I36" s="10">
        <f>G36+H36</f>
        <v>579954.06999999995</v>
      </c>
      <c r="J36" s="10">
        <f>(G36*2%)</f>
        <v>9829.73</v>
      </c>
      <c r="K36" s="10">
        <f>ROUND(G36*5%,0)</f>
        <v>24574</v>
      </c>
      <c r="L36" s="36">
        <f>H36</f>
        <v>88467.569999999992</v>
      </c>
      <c r="M36" s="10">
        <f>ROUND(I36-SUM(J36:L36),0)</f>
        <v>457083</v>
      </c>
      <c r="N36" s="10" t="s">
        <v>35</v>
      </c>
      <c r="O36" s="10"/>
      <c r="P36" s="10">
        <f>O36*P35</f>
        <v>0</v>
      </c>
      <c r="Q36" s="10">
        <v>245000</v>
      </c>
      <c r="R36" s="10" t="s">
        <v>36</v>
      </c>
      <c r="S36" s="10"/>
    </row>
    <row r="37" spans="1:56" x14ac:dyDescent="0.3">
      <c r="A37" s="19">
        <v>57844</v>
      </c>
      <c r="B37" s="21" t="s">
        <v>9</v>
      </c>
      <c r="C37" s="1">
        <v>45147</v>
      </c>
      <c r="D37" s="24">
        <v>5</v>
      </c>
      <c r="E37" s="10">
        <v>88468</v>
      </c>
      <c r="F37" s="10"/>
      <c r="G37" s="10">
        <f>E37-F37</f>
        <v>88468</v>
      </c>
      <c r="H37" s="10"/>
      <c r="I37" s="10">
        <f>G37+H37</f>
        <v>88468</v>
      </c>
      <c r="J37" s="10"/>
      <c r="K37" s="10"/>
      <c r="L37" s="10"/>
      <c r="M37" s="36">
        <f>ROUND(I37-SUM(J37:L37),0)</f>
        <v>88468</v>
      </c>
      <c r="N37" s="10" t="s">
        <v>44</v>
      </c>
      <c r="O37" s="10">
        <v>212082</v>
      </c>
      <c r="P37" s="10">
        <v>0</v>
      </c>
      <c r="Q37" s="10">
        <f>O37-P37</f>
        <v>212082</v>
      </c>
      <c r="R37" s="10" t="s">
        <v>45</v>
      </c>
      <c r="S37" s="10"/>
    </row>
    <row r="38" spans="1:56" x14ac:dyDescent="0.3">
      <c r="A38" s="19">
        <v>57844</v>
      </c>
      <c r="B38" s="21"/>
      <c r="C38" s="1"/>
      <c r="D38" s="24"/>
      <c r="E38" s="10"/>
      <c r="F38" s="10"/>
      <c r="G38" s="10"/>
      <c r="H38" s="10"/>
      <c r="I38" s="10"/>
      <c r="J38" s="10"/>
      <c r="K38" s="10"/>
      <c r="L38" s="10"/>
      <c r="M38" s="10"/>
      <c r="N38" s="10" t="s">
        <v>72</v>
      </c>
      <c r="O38" s="10">
        <v>88468</v>
      </c>
      <c r="P38" s="10">
        <v>0</v>
      </c>
      <c r="Q38" s="10">
        <f t="shared" ref="Q38" si="2">O38-P38</f>
        <v>88468</v>
      </c>
      <c r="R38" s="10" t="s">
        <v>73</v>
      </c>
      <c r="S38" s="10">
        <f>SUM(M36:M38)-SUM(Q36:Q38)</f>
        <v>1</v>
      </c>
    </row>
    <row r="39" spans="1:56" x14ac:dyDescent="0.3">
      <c r="A39" s="19"/>
      <c r="B39" s="21"/>
      <c r="C39" s="1"/>
      <c r="D39" s="24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</row>
    <row r="40" spans="1:56" s="13" customFormat="1" x14ac:dyDescent="0.3">
      <c r="A40" s="20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20"/>
      <c r="S40" s="16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</row>
    <row r="41" spans="1:56" x14ac:dyDescent="0.3">
      <c r="A41" s="19">
        <v>57858</v>
      </c>
      <c r="B41" s="21" t="s">
        <v>37</v>
      </c>
      <c r="C41" s="1">
        <v>45102</v>
      </c>
      <c r="D41" s="24">
        <v>4</v>
      </c>
      <c r="E41" s="10">
        <v>333954</v>
      </c>
      <c r="F41" s="10">
        <v>0</v>
      </c>
      <c r="G41" s="10">
        <f>E41-F41</f>
        <v>333954</v>
      </c>
      <c r="H41" s="10">
        <f>G41*$H$6</f>
        <v>60111.72</v>
      </c>
      <c r="I41" s="10">
        <f>G41+H41</f>
        <v>394065.72</v>
      </c>
      <c r="J41" s="10">
        <f>(G41*2%)</f>
        <v>6679.08</v>
      </c>
      <c r="K41" s="10">
        <f>ROUND(G41*5%,0)</f>
        <v>16698</v>
      </c>
      <c r="L41" s="36">
        <f>H41</f>
        <v>60111.72</v>
      </c>
      <c r="M41" s="10">
        <f>ROUND(I41-SUM(J41:L41),0)</f>
        <v>310577</v>
      </c>
      <c r="N41" s="10" t="s">
        <v>38</v>
      </c>
      <c r="O41" s="10">
        <v>200000</v>
      </c>
      <c r="P41" s="10">
        <f>O41*2%</f>
        <v>4000</v>
      </c>
      <c r="Q41" s="10">
        <f>O41-P41</f>
        <v>196000</v>
      </c>
      <c r="R41" s="10" t="s">
        <v>39</v>
      </c>
      <c r="S41" s="10"/>
    </row>
    <row r="42" spans="1:56" x14ac:dyDescent="0.3">
      <c r="A42" s="19">
        <v>57858</v>
      </c>
      <c r="B42" s="21" t="s">
        <v>9</v>
      </c>
      <c r="C42" s="1">
        <v>45147</v>
      </c>
      <c r="D42" s="24">
        <v>4</v>
      </c>
      <c r="E42" s="10">
        <v>60112</v>
      </c>
      <c r="F42" s="10"/>
      <c r="G42" s="10">
        <f>E42-F42</f>
        <v>60112</v>
      </c>
      <c r="H42" s="10"/>
      <c r="I42" s="10">
        <f>G42+H42</f>
        <v>60112</v>
      </c>
      <c r="J42" s="10"/>
      <c r="K42" s="10"/>
      <c r="L42" s="10"/>
      <c r="M42" s="36">
        <f>ROUND(I42-SUM(J42:L42),0)</f>
        <v>60112</v>
      </c>
      <c r="N42" s="10" t="s">
        <v>50</v>
      </c>
      <c r="O42" s="10">
        <v>114577</v>
      </c>
      <c r="P42" s="10">
        <v>0</v>
      </c>
      <c r="Q42" s="10">
        <f>O42-P42</f>
        <v>114577</v>
      </c>
      <c r="R42" s="28" t="s">
        <v>51</v>
      </c>
      <c r="S42" s="10"/>
    </row>
    <row r="43" spans="1:56" x14ac:dyDescent="0.3">
      <c r="A43" s="19">
        <v>57858</v>
      </c>
      <c r="B43" s="21" t="s">
        <v>37</v>
      </c>
      <c r="C43" s="1">
        <v>45148</v>
      </c>
      <c r="D43" s="24">
        <v>13</v>
      </c>
      <c r="E43" s="10">
        <v>94275</v>
      </c>
      <c r="F43" s="10">
        <v>0</v>
      </c>
      <c r="G43" s="10">
        <f>E43-F43</f>
        <v>94275</v>
      </c>
      <c r="H43" s="10">
        <f>G43*$H$6</f>
        <v>16969.5</v>
      </c>
      <c r="I43" s="10">
        <f>G43+H43</f>
        <v>111244.5</v>
      </c>
      <c r="J43" s="10">
        <f>(G43*2%)</f>
        <v>1885.5</v>
      </c>
      <c r="K43" s="10">
        <f>ROUND(G43*5%,0)</f>
        <v>4714</v>
      </c>
      <c r="L43" s="36">
        <f>H43</f>
        <v>16969.5</v>
      </c>
      <c r="M43" s="10">
        <f>ROUND(I43-SUM(J43:L43),0)</f>
        <v>87676</v>
      </c>
      <c r="N43" s="19" t="s">
        <v>68</v>
      </c>
      <c r="O43" s="19">
        <v>60112</v>
      </c>
      <c r="P43" s="19"/>
      <c r="Q43" s="19">
        <v>60112</v>
      </c>
      <c r="R43" s="19" t="s">
        <v>69</v>
      </c>
      <c r="S43" s="19"/>
    </row>
    <row r="44" spans="1:56" x14ac:dyDescent="0.3">
      <c r="A44" s="19">
        <v>57858</v>
      </c>
      <c r="B44" s="21" t="s">
        <v>9</v>
      </c>
      <c r="C44" s="1"/>
      <c r="D44" s="24">
        <v>13</v>
      </c>
      <c r="E44" s="10">
        <v>16969</v>
      </c>
      <c r="F44" s="10"/>
      <c r="G44" s="10">
        <f>E44-F44</f>
        <v>16969</v>
      </c>
      <c r="H44" s="10"/>
      <c r="I44" s="10">
        <f>G44+H44</f>
        <v>16969</v>
      </c>
      <c r="J44" s="10"/>
      <c r="K44" s="10"/>
      <c r="L44" s="10"/>
      <c r="M44" s="36">
        <f t="shared" ref="M44" si="3">ROUND(I44-SUM(J44:L44),0)</f>
        <v>16969</v>
      </c>
      <c r="N44" s="10" t="s">
        <v>70</v>
      </c>
      <c r="O44" s="10">
        <v>87675</v>
      </c>
      <c r="P44" s="10">
        <v>0</v>
      </c>
      <c r="Q44" s="10">
        <f>O44-P44</f>
        <v>87675</v>
      </c>
      <c r="R44" s="28" t="s">
        <v>71</v>
      </c>
      <c r="S44" s="10"/>
    </row>
    <row r="45" spans="1:56" x14ac:dyDescent="0.3">
      <c r="A45" s="19">
        <v>57858</v>
      </c>
      <c r="B45" s="21"/>
      <c r="C45" s="1"/>
      <c r="D45" s="24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>
        <v>16970</v>
      </c>
      <c r="R45" s="10" t="s">
        <v>89</v>
      </c>
      <c r="S45" s="10">
        <f>SUM(M41:M45)-SUM(Q41:Q45)</f>
        <v>0</v>
      </c>
    </row>
    <row r="46" spans="1:56" s="13" customFormat="1" x14ac:dyDescent="0.3">
      <c r="A46" s="20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20"/>
      <c r="S46" s="16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</row>
    <row r="47" spans="1:56" x14ac:dyDescent="0.3">
      <c r="A47" s="19">
        <v>58089</v>
      </c>
      <c r="B47" s="21" t="s">
        <v>40</v>
      </c>
      <c r="C47" s="1">
        <v>45103</v>
      </c>
      <c r="D47" s="24">
        <v>7</v>
      </c>
      <c r="E47" s="10">
        <v>325392</v>
      </c>
      <c r="F47" s="10">
        <v>0</v>
      </c>
      <c r="G47" s="10">
        <f>E47-F47</f>
        <v>325392</v>
      </c>
      <c r="H47" s="10">
        <f>G47*$H$6</f>
        <v>58570.559999999998</v>
      </c>
      <c r="I47" s="10">
        <f>G47+H47</f>
        <v>383962.56</v>
      </c>
      <c r="J47" s="10">
        <f>(G47*2%)</f>
        <v>6507.84</v>
      </c>
      <c r="K47" s="10">
        <f>ROUND(G47*5%,0)</f>
        <v>16270</v>
      </c>
      <c r="L47" s="36">
        <f>H47</f>
        <v>58570.559999999998</v>
      </c>
      <c r="M47" s="10">
        <f>ROUND(I47-SUM(J47:L47),0)</f>
        <v>302614</v>
      </c>
      <c r="N47" s="10" t="s">
        <v>49</v>
      </c>
      <c r="O47" s="10">
        <v>302614</v>
      </c>
      <c r="P47" s="10"/>
      <c r="Q47" s="10">
        <v>302614</v>
      </c>
      <c r="R47" s="10" t="s">
        <v>42</v>
      </c>
      <c r="S47" s="10"/>
    </row>
    <row r="48" spans="1:56" x14ac:dyDescent="0.3">
      <c r="A48" s="19">
        <v>58089</v>
      </c>
      <c r="B48" s="21" t="s">
        <v>40</v>
      </c>
      <c r="C48" s="1">
        <v>45126</v>
      </c>
      <c r="D48" s="24">
        <v>8</v>
      </c>
      <c r="E48" s="10">
        <v>94275</v>
      </c>
      <c r="F48" s="10">
        <v>0</v>
      </c>
      <c r="G48" s="10">
        <f>E48-F48</f>
        <v>94275</v>
      </c>
      <c r="H48" s="10">
        <f>G48*$H$6</f>
        <v>16969.5</v>
      </c>
      <c r="I48" s="10">
        <f>G48+H48</f>
        <v>111244.5</v>
      </c>
      <c r="J48" s="10">
        <f>(G48*2%)</f>
        <v>1885.5</v>
      </c>
      <c r="K48" s="10">
        <f>ROUND(G48*5%,0)</f>
        <v>4714</v>
      </c>
      <c r="L48" s="36">
        <f>H48</f>
        <v>16969.5</v>
      </c>
      <c r="M48" s="10">
        <f>ROUND(I48-SUM(J48:L48),0)</f>
        <v>87676</v>
      </c>
      <c r="N48" s="10" t="s">
        <v>47</v>
      </c>
      <c r="O48" s="10">
        <v>87675</v>
      </c>
      <c r="P48" s="10">
        <v>0</v>
      </c>
      <c r="Q48" s="10">
        <f>O48-P48</f>
        <v>87675</v>
      </c>
      <c r="R48" s="28" t="s">
        <v>48</v>
      </c>
      <c r="S48" s="10"/>
    </row>
    <row r="49" spans="1:56" x14ac:dyDescent="0.3">
      <c r="A49" s="19">
        <v>58089</v>
      </c>
      <c r="B49" s="21" t="s">
        <v>9</v>
      </c>
      <c r="C49" s="1">
        <v>45147</v>
      </c>
      <c r="D49" s="24" t="s">
        <v>46</v>
      </c>
      <c r="E49" s="10">
        <v>75541</v>
      </c>
      <c r="F49" s="10">
        <v>0</v>
      </c>
      <c r="G49" s="10">
        <f>E49-F49</f>
        <v>75541</v>
      </c>
      <c r="H49" s="10">
        <v>0</v>
      </c>
      <c r="I49" s="10">
        <f>G49+H49</f>
        <v>75541</v>
      </c>
      <c r="J49" s="10">
        <v>0</v>
      </c>
      <c r="K49" s="10"/>
      <c r="L49" s="10"/>
      <c r="M49" s="36">
        <f>I49-SUM(J49:L49)</f>
        <v>75541</v>
      </c>
      <c r="N49" s="10" t="s">
        <v>74</v>
      </c>
      <c r="O49" s="10">
        <v>75541</v>
      </c>
      <c r="P49" s="10"/>
      <c r="Q49" s="10">
        <f>O49-P49</f>
        <v>75541</v>
      </c>
      <c r="R49" s="28" t="s">
        <v>75</v>
      </c>
      <c r="S49" s="10"/>
    </row>
    <row r="50" spans="1:56" x14ac:dyDescent="0.3">
      <c r="A50" s="19">
        <v>58089</v>
      </c>
      <c r="B50" s="21"/>
      <c r="C50" s="1"/>
      <c r="D50" s="24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23"/>
      <c r="S50" s="10">
        <f>SUM(M47:M50)-SUM(Q47:Q50)</f>
        <v>1</v>
      </c>
    </row>
    <row r="51" spans="1:56" s="13" customFormat="1" x14ac:dyDescent="0.3">
      <c r="A51" s="20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20"/>
      <c r="S51" s="16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</row>
    <row r="52" spans="1:56" x14ac:dyDescent="0.3">
      <c r="A52" s="19">
        <v>58090</v>
      </c>
      <c r="B52" s="21" t="s">
        <v>41</v>
      </c>
      <c r="C52" s="1">
        <v>45103</v>
      </c>
      <c r="D52" s="24">
        <v>6</v>
      </c>
      <c r="E52" s="10">
        <v>419896</v>
      </c>
      <c r="F52" s="10">
        <v>0</v>
      </c>
      <c r="G52" s="10">
        <f>E52-F52</f>
        <v>419896</v>
      </c>
      <c r="H52" s="10">
        <f>G52*$H$6</f>
        <v>75581.279999999999</v>
      </c>
      <c r="I52" s="10">
        <f>G52+H52</f>
        <v>495477.28</v>
      </c>
      <c r="J52" s="10">
        <f>(G52*2%)</f>
        <v>8397.92</v>
      </c>
      <c r="K52" s="10">
        <f>ROUND(G52*5%,0)</f>
        <v>20995</v>
      </c>
      <c r="L52" s="36">
        <f>H52</f>
        <v>75581.279999999999</v>
      </c>
      <c r="M52" s="10">
        <f>ROUND(I52-SUM(J52:L52),0)</f>
        <v>390503</v>
      </c>
      <c r="N52" s="10" t="s">
        <v>54</v>
      </c>
      <c r="O52" s="10">
        <v>390504</v>
      </c>
      <c r="P52" s="10">
        <v>0</v>
      </c>
      <c r="Q52" s="10">
        <f>O52-P52</f>
        <v>390504</v>
      </c>
      <c r="R52" s="10" t="s">
        <v>55</v>
      </c>
      <c r="S52" s="10"/>
    </row>
    <row r="53" spans="1:56" x14ac:dyDescent="0.3">
      <c r="A53" s="19">
        <v>58090</v>
      </c>
      <c r="B53" s="21" t="s">
        <v>9</v>
      </c>
      <c r="C53" s="1">
        <v>45147</v>
      </c>
      <c r="D53" s="24">
        <v>6</v>
      </c>
      <c r="E53" s="10">
        <v>75581</v>
      </c>
      <c r="F53" s="10"/>
      <c r="G53" s="10">
        <f>E53-F53</f>
        <v>75581</v>
      </c>
      <c r="H53" s="10"/>
      <c r="I53" s="10">
        <f>G53+H53</f>
        <v>75581</v>
      </c>
      <c r="J53" s="10"/>
      <c r="K53" s="10"/>
      <c r="L53" s="10"/>
      <c r="M53" s="36">
        <f>ROUND(I53-SUM(J53:L53),0)</f>
        <v>75581</v>
      </c>
      <c r="N53" s="10" t="s">
        <v>74</v>
      </c>
      <c r="O53" s="10">
        <v>75541</v>
      </c>
      <c r="P53" s="10">
        <v>0</v>
      </c>
      <c r="Q53" s="10">
        <f>O53-P53</f>
        <v>75541</v>
      </c>
      <c r="R53" s="28" t="s">
        <v>75</v>
      </c>
      <c r="S53" s="10">
        <f>SUM(M52:M53)-SUM(Q52:Q53)</f>
        <v>39</v>
      </c>
    </row>
    <row r="54" spans="1:56" s="13" customFormat="1" x14ac:dyDescent="0.3">
      <c r="A54" s="20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20"/>
      <c r="S54" s="16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</row>
    <row r="55" spans="1:56" x14ac:dyDescent="0.3">
      <c r="A55" s="19">
        <v>58516</v>
      </c>
      <c r="B55" s="21" t="s">
        <v>43</v>
      </c>
      <c r="C55" s="1">
        <v>45126</v>
      </c>
      <c r="D55" s="24">
        <v>11</v>
      </c>
      <c r="E55" s="10">
        <v>352963</v>
      </c>
      <c r="F55" s="10">
        <v>0</v>
      </c>
      <c r="G55" s="10">
        <f>E55-F55</f>
        <v>352963</v>
      </c>
      <c r="H55" s="10">
        <f>G55*$H$6</f>
        <v>63533.34</v>
      </c>
      <c r="I55" s="10">
        <f>G55+H55</f>
        <v>416496.33999999997</v>
      </c>
      <c r="J55" s="10">
        <f>(G55*2%)</f>
        <v>7059.26</v>
      </c>
      <c r="K55" s="10">
        <f>ROUND(G55*5%,0)</f>
        <v>17648</v>
      </c>
      <c r="L55" s="36">
        <f>H55</f>
        <v>63533.34</v>
      </c>
      <c r="M55" s="10">
        <f>ROUND(I55-SUM(J55:L55),0)</f>
        <v>328256</v>
      </c>
      <c r="N55" s="10"/>
      <c r="O55" s="10"/>
      <c r="P55" s="10"/>
      <c r="Q55" s="10">
        <v>328256</v>
      </c>
      <c r="R55" s="23" t="s">
        <v>90</v>
      </c>
      <c r="S55" s="10"/>
    </row>
    <row r="56" spans="1:56" x14ac:dyDescent="0.3">
      <c r="A56" s="19">
        <v>58516</v>
      </c>
      <c r="B56" s="21" t="s">
        <v>58</v>
      </c>
      <c r="C56" s="1">
        <v>45174</v>
      </c>
      <c r="D56" s="24">
        <v>11</v>
      </c>
      <c r="E56" s="10">
        <v>63533</v>
      </c>
      <c r="F56" s="10" t="s">
        <v>59</v>
      </c>
      <c r="G56" s="10">
        <v>63533</v>
      </c>
      <c r="H56" s="10"/>
      <c r="I56" s="10">
        <v>63533</v>
      </c>
      <c r="J56" s="10"/>
      <c r="K56" s="10"/>
      <c r="L56" s="10"/>
      <c r="M56" s="36">
        <v>63533</v>
      </c>
      <c r="N56" s="10"/>
      <c r="O56" s="10"/>
      <c r="P56" s="10"/>
      <c r="Q56" s="10">
        <v>63533</v>
      </c>
      <c r="R56" s="23" t="s">
        <v>91</v>
      </c>
      <c r="S56" s="10"/>
    </row>
    <row r="57" spans="1:56" x14ac:dyDescent="0.3">
      <c r="A57" s="19">
        <v>58516</v>
      </c>
      <c r="B57" s="21" t="s">
        <v>43</v>
      </c>
      <c r="C57" s="1">
        <v>45282</v>
      </c>
      <c r="D57" s="24">
        <v>21</v>
      </c>
      <c r="E57" s="10">
        <v>94275</v>
      </c>
      <c r="F57" s="10">
        <v>0</v>
      </c>
      <c r="G57" s="10">
        <f>E57-F57</f>
        <v>94275</v>
      </c>
      <c r="H57" s="10">
        <f>G57*$H$6</f>
        <v>16969.5</v>
      </c>
      <c r="I57" s="10">
        <f>G57+H57</f>
        <v>111244.5</v>
      </c>
      <c r="J57" s="10">
        <f>(G57*2%)</f>
        <v>1885.5</v>
      </c>
      <c r="K57" s="10">
        <f>ROUND(G57*5%,0)</f>
        <v>4714</v>
      </c>
      <c r="L57" s="36">
        <f>H57</f>
        <v>16969.5</v>
      </c>
      <c r="M57" s="10">
        <f>ROUND(I57-SUM(J57:L57),0)</f>
        <v>87676</v>
      </c>
      <c r="N57" s="10"/>
      <c r="O57" s="10"/>
      <c r="P57" s="10"/>
      <c r="Q57" s="10">
        <v>87675</v>
      </c>
      <c r="R57" s="23" t="s">
        <v>103</v>
      </c>
      <c r="S57" s="10"/>
    </row>
    <row r="58" spans="1:56" x14ac:dyDescent="0.3">
      <c r="A58" s="19">
        <v>58516</v>
      </c>
      <c r="B58" s="21" t="s">
        <v>58</v>
      </c>
      <c r="C58" s="1"/>
      <c r="D58" s="24">
        <v>21</v>
      </c>
      <c r="E58" s="10">
        <f>L57</f>
        <v>16969.5</v>
      </c>
      <c r="F58" s="10"/>
      <c r="G58" s="10"/>
      <c r="H58" s="10"/>
      <c r="I58" s="10"/>
      <c r="J58" s="10"/>
      <c r="K58" s="10"/>
      <c r="L58" s="10"/>
      <c r="M58" s="36">
        <f>E58</f>
        <v>16969.5</v>
      </c>
      <c r="N58" s="10"/>
      <c r="O58" s="10"/>
      <c r="P58" s="10"/>
      <c r="Q58" s="10">
        <v>16970</v>
      </c>
      <c r="R58" s="23" t="s">
        <v>109</v>
      </c>
      <c r="S58" s="10">
        <f>SUM(M55:M58)-SUM(Q55:Q58)</f>
        <v>0.5</v>
      </c>
    </row>
    <row r="59" spans="1:56" s="13" customFormat="1" x14ac:dyDescent="0.3">
      <c r="A59" s="20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20"/>
      <c r="S59" s="16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</row>
    <row r="60" spans="1:56" x14ac:dyDescent="0.3">
      <c r="A60" s="19">
        <v>58517</v>
      </c>
      <c r="B60" s="21" t="s">
        <v>57</v>
      </c>
      <c r="C60" s="1">
        <v>45145</v>
      </c>
      <c r="D60" s="24">
        <v>12</v>
      </c>
      <c r="E60" s="10">
        <v>468829.5</v>
      </c>
      <c r="F60" s="10">
        <v>0</v>
      </c>
      <c r="G60" s="10">
        <f>E60-F60</f>
        <v>468829.5</v>
      </c>
      <c r="H60" s="10">
        <f>G60*$H$6</f>
        <v>84389.31</v>
      </c>
      <c r="I60" s="10">
        <f>G60+H60</f>
        <v>553218.81000000006</v>
      </c>
      <c r="J60" s="10">
        <f>(G60*2%)</f>
        <v>9376.59</v>
      </c>
      <c r="K60" s="10">
        <f>ROUND(G60*5%,0)</f>
        <v>23441</v>
      </c>
      <c r="L60" s="36">
        <f>H60</f>
        <v>84389.31</v>
      </c>
      <c r="M60" s="10">
        <f>ROUND(I60-SUM(J60:L60),0)</f>
        <v>436012</v>
      </c>
      <c r="N60" s="10" t="s">
        <v>62</v>
      </c>
      <c r="O60" s="10">
        <v>436012</v>
      </c>
      <c r="P60" s="10">
        <v>0</v>
      </c>
      <c r="Q60" s="10">
        <f>O60-P60</f>
        <v>436012</v>
      </c>
      <c r="R60" s="23" t="s">
        <v>63</v>
      </c>
      <c r="S60" s="10"/>
    </row>
    <row r="61" spans="1:56" x14ac:dyDescent="0.3">
      <c r="A61" s="19">
        <v>58517</v>
      </c>
      <c r="B61" s="21" t="s">
        <v>9</v>
      </c>
      <c r="C61" s="1">
        <v>45198</v>
      </c>
      <c r="D61" s="24">
        <v>12</v>
      </c>
      <c r="E61" s="10">
        <f>L60</f>
        <v>84389.31</v>
      </c>
      <c r="F61" s="10"/>
      <c r="G61" s="10"/>
      <c r="H61" s="10"/>
      <c r="I61" s="10"/>
      <c r="J61" s="10"/>
      <c r="K61" s="10"/>
      <c r="L61" s="10"/>
      <c r="M61" s="36">
        <f>E61</f>
        <v>84389.31</v>
      </c>
      <c r="N61" s="10"/>
      <c r="O61" s="10"/>
      <c r="P61" s="10"/>
      <c r="Q61" s="10">
        <v>84389</v>
      </c>
      <c r="R61" s="23" t="s">
        <v>92</v>
      </c>
      <c r="S61" s="10"/>
    </row>
    <row r="62" spans="1:56" x14ac:dyDescent="0.3">
      <c r="A62" s="19">
        <v>58517</v>
      </c>
      <c r="B62" s="21"/>
      <c r="C62" s="1"/>
      <c r="D62" s="24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23"/>
      <c r="S62" s="10">
        <f>SUM(M60:M62)-SUM(Q60:Q62)</f>
        <v>0.30999999999767169</v>
      </c>
    </row>
    <row r="63" spans="1:56" s="13" customFormat="1" x14ac:dyDescent="0.3">
      <c r="A63" s="20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20"/>
      <c r="S63" s="16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</row>
    <row r="64" spans="1:56" x14ac:dyDescent="0.3">
      <c r="A64" s="19">
        <v>58942</v>
      </c>
      <c r="B64" s="21" t="s">
        <v>64</v>
      </c>
      <c r="C64" s="1">
        <v>45155</v>
      </c>
      <c r="D64" s="24">
        <v>14</v>
      </c>
      <c r="E64" s="10">
        <v>322746.5</v>
      </c>
      <c r="F64" s="10">
        <v>0</v>
      </c>
      <c r="G64" s="10">
        <f>E64-F64</f>
        <v>322746.5</v>
      </c>
      <c r="H64" s="10">
        <f>G64*$H$6</f>
        <v>58094.369999999995</v>
      </c>
      <c r="I64" s="10">
        <f>G64+H64</f>
        <v>380840.87</v>
      </c>
      <c r="J64" s="10">
        <f>(G64*2%)</f>
        <v>6454.93</v>
      </c>
      <c r="K64" s="10">
        <f>ROUND(G64*5%,0)</f>
        <v>16137</v>
      </c>
      <c r="L64" s="36">
        <f>H64</f>
        <v>58094.369999999995</v>
      </c>
      <c r="M64" s="10">
        <f>ROUND(I64-SUM(J64:L64),0)</f>
        <v>300155</v>
      </c>
      <c r="N64" s="10" t="s">
        <v>65</v>
      </c>
      <c r="O64" s="10">
        <v>300155</v>
      </c>
      <c r="P64" s="10">
        <v>0</v>
      </c>
      <c r="Q64" s="10">
        <f>O64-P64</f>
        <v>300155</v>
      </c>
      <c r="R64" s="23" t="s">
        <v>66</v>
      </c>
      <c r="S64" s="10"/>
    </row>
    <row r="65" spans="1:56" x14ac:dyDescent="0.3">
      <c r="A65" s="19">
        <v>58942</v>
      </c>
      <c r="B65" s="21" t="s">
        <v>67</v>
      </c>
      <c r="C65" s="1"/>
      <c r="D65" s="24">
        <v>14</v>
      </c>
      <c r="E65" s="10">
        <v>58094</v>
      </c>
      <c r="F65" s="10"/>
      <c r="G65" s="10">
        <f>E65-F65</f>
        <v>58094</v>
      </c>
      <c r="H65" s="10"/>
      <c r="I65" s="10">
        <f>G65+H65</f>
        <v>58094</v>
      </c>
      <c r="J65" s="10"/>
      <c r="K65" s="10"/>
      <c r="L65" s="10"/>
      <c r="M65" s="36">
        <f>ROUND(I65-SUM(J65:L65),0)</f>
        <v>58094</v>
      </c>
      <c r="N65" s="10"/>
      <c r="O65" s="10"/>
      <c r="P65" s="10">
        <f>$P$6*O65</f>
        <v>0</v>
      </c>
      <c r="Q65" s="10">
        <v>58094</v>
      </c>
      <c r="R65" s="23" t="s">
        <v>93</v>
      </c>
      <c r="S65" s="10"/>
    </row>
    <row r="66" spans="1:56" x14ac:dyDescent="0.3">
      <c r="A66" s="19">
        <v>58942</v>
      </c>
      <c r="B66" s="21" t="s">
        <v>88</v>
      </c>
      <c r="C66" s="1">
        <v>45213</v>
      </c>
      <c r="D66" s="24">
        <v>17</v>
      </c>
      <c r="E66" s="10">
        <v>94275</v>
      </c>
      <c r="F66" s="10">
        <v>0</v>
      </c>
      <c r="G66" s="10">
        <f>E66-F66</f>
        <v>94275</v>
      </c>
      <c r="H66" s="10">
        <f>G66*$H$6</f>
        <v>16969.5</v>
      </c>
      <c r="I66" s="10">
        <f>G66+H66</f>
        <v>111244.5</v>
      </c>
      <c r="J66" s="10">
        <f>(G66*2%)</f>
        <v>1885.5</v>
      </c>
      <c r="K66" s="10">
        <f>ROUND(G66*5%,0)</f>
        <v>4714</v>
      </c>
      <c r="L66" s="36">
        <f>H66</f>
        <v>16969.5</v>
      </c>
      <c r="M66" s="10">
        <f>ROUND(I66-SUM(J66:L66),0)</f>
        <v>87676</v>
      </c>
      <c r="N66" s="10"/>
      <c r="O66" s="10"/>
      <c r="P66" s="10"/>
      <c r="Q66" s="10">
        <v>87675</v>
      </c>
      <c r="R66" s="28" t="s">
        <v>98</v>
      </c>
      <c r="S66" s="10"/>
    </row>
    <row r="67" spans="1:56" x14ac:dyDescent="0.3">
      <c r="A67" s="19">
        <v>58942</v>
      </c>
      <c r="B67" s="21" t="s">
        <v>67</v>
      </c>
      <c r="C67" s="1"/>
      <c r="D67" s="24">
        <v>17</v>
      </c>
      <c r="E67" s="10">
        <f>L66</f>
        <v>16969.5</v>
      </c>
      <c r="F67" s="10"/>
      <c r="G67" s="10"/>
      <c r="H67" s="10"/>
      <c r="I67" s="10"/>
      <c r="J67" s="10"/>
      <c r="K67" s="10"/>
      <c r="L67" s="10"/>
      <c r="M67" s="36">
        <f>E67</f>
        <v>16969.5</v>
      </c>
      <c r="N67" s="10"/>
      <c r="O67" s="10"/>
      <c r="P67" s="10"/>
      <c r="Q67" s="10">
        <v>16970</v>
      </c>
      <c r="R67" s="28" t="s">
        <v>104</v>
      </c>
      <c r="S67" s="10"/>
    </row>
    <row r="68" spans="1:56" x14ac:dyDescent="0.3">
      <c r="A68" s="19">
        <v>58942</v>
      </c>
      <c r="B68" s="21"/>
      <c r="C68" s="1"/>
      <c r="D68" s="24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28"/>
      <c r="S68" s="10">
        <f>SUM(M64:M68)-SUM(Q64:Q68)</f>
        <v>0.5</v>
      </c>
    </row>
    <row r="69" spans="1:56" x14ac:dyDescent="0.3">
      <c r="A69" s="20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20"/>
      <c r="S69" s="16"/>
    </row>
    <row r="70" spans="1:56" ht="28.8" x14ac:dyDescent="0.3">
      <c r="A70" s="19">
        <v>59914</v>
      </c>
      <c r="B70" s="21" t="s">
        <v>134</v>
      </c>
      <c r="C70" s="1">
        <v>45220</v>
      </c>
      <c r="D70" s="24">
        <v>18</v>
      </c>
      <c r="E70" s="10">
        <v>355597</v>
      </c>
      <c r="F70" s="10">
        <v>0</v>
      </c>
      <c r="G70" s="10">
        <f>E70-F70</f>
        <v>355597</v>
      </c>
      <c r="H70" s="10">
        <f>G70*$H$6</f>
        <v>64007.46</v>
      </c>
      <c r="I70" s="10">
        <f>G70+H70</f>
        <v>419604.46</v>
      </c>
      <c r="J70" s="10">
        <f>(G70*2%)</f>
        <v>7111.9400000000005</v>
      </c>
      <c r="K70" s="10">
        <f>ROUND(G70*5%,0)</f>
        <v>17780</v>
      </c>
      <c r="L70" s="36">
        <f>H70</f>
        <v>64007.46</v>
      </c>
      <c r="M70" s="10">
        <f>ROUND(I70-SUM(J70:L70),0)</f>
        <v>330705</v>
      </c>
      <c r="N70" s="10"/>
      <c r="O70" s="10"/>
      <c r="P70" s="10"/>
      <c r="Q70" s="10">
        <v>330705</v>
      </c>
      <c r="R70" s="30" t="s">
        <v>99</v>
      </c>
      <c r="S70" s="10"/>
    </row>
    <row r="71" spans="1:56" x14ac:dyDescent="0.3">
      <c r="A71" s="19">
        <v>59914</v>
      </c>
      <c r="B71" s="21" t="s">
        <v>67</v>
      </c>
      <c r="C71" s="1"/>
      <c r="D71" s="24">
        <v>18</v>
      </c>
      <c r="E71" s="10">
        <f>L70</f>
        <v>64007.46</v>
      </c>
      <c r="F71" s="10"/>
      <c r="G71" s="10">
        <f>E71-F71</f>
        <v>64007.46</v>
      </c>
      <c r="H71" s="10"/>
      <c r="I71" s="10">
        <f>G71+H71</f>
        <v>64007.46</v>
      </c>
      <c r="J71" s="10"/>
      <c r="K71" s="10"/>
      <c r="L71" s="10"/>
      <c r="M71" s="36">
        <f>ROUND(I71-SUM(J71:L71),0)</f>
        <v>64007</v>
      </c>
      <c r="N71" s="10"/>
      <c r="O71" s="10"/>
      <c r="P71" s="10"/>
      <c r="Q71" s="10">
        <v>64007</v>
      </c>
      <c r="R71" s="23" t="s">
        <v>105</v>
      </c>
      <c r="S71" s="10"/>
    </row>
    <row r="72" spans="1:56" x14ac:dyDescent="0.3">
      <c r="A72" s="19">
        <v>59914</v>
      </c>
      <c r="B72" s="21"/>
      <c r="C72" s="1"/>
      <c r="D72" s="24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28"/>
      <c r="S72" s="10"/>
    </row>
    <row r="73" spans="1:56" x14ac:dyDescent="0.3">
      <c r="A73" s="19">
        <v>59914</v>
      </c>
      <c r="B73" s="21"/>
      <c r="C73" s="1"/>
      <c r="D73" s="24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28"/>
      <c r="S73" s="10">
        <f>SUM(M70:M73)-SUM(Q70:Q73)</f>
        <v>0</v>
      </c>
    </row>
    <row r="74" spans="1:56" s="13" customFormat="1" x14ac:dyDescent="0.3">
      <c r="A74" s="20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20"/>
      <c r="S74" s="16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</row>
    <row r="75" spans="1:56" x14ac:dyDescent="0.3">
      <c r="A75" s="19">
        <v>59397</v>
      </c>
      <c r="B75" s="21" t="s">
        <v>60</v>
      </c>
      <c r="C75" s="1">
        <v>45191</v>
      </c>
      <c r="D75" s="24">
        <v>16</v>
      </c>
      <c r="E75" s="10">
        <v>339801</v>
      </c>
      <c r="F75" s="10">
        <v>0</v>
      </c>
      <c r="G75" s="10">
        <f>E75-F75</f>
        <v>339801</v>
      </c>
      <c r="H75" s="10">
        <f>G75*$H$6</f>
        <v>61164.18</v>
      </c>
      <c r="I75" s="10">
        <f>G75+H75</f>
        <v>400965.18</v>
      </c>
      <c r="J75" s="10">
        <f>(G75*2%)</f>
        <v>6796.02</v>
      </c>
      <c r="K75" s="10">
        <f>ROUND(G75*5%,0)</f>
        <v>16990</v>
      </c>
      <c r="L75" s="36">
        <f>H75</f>
        <v>61164.18</v>
      </c>
      <c r="M75" s="10">
        <f>ROUND(I75-SUM(J75:L75),0)</f>
        <v>316015</v>
      </c>
      <c r="N75" s="10"/>
      <c r="O75" s="10"/>
      <c r="P75" s="10"/>
      <c r="Q75" s="10">
        <v>316015</v>
      </c>
      <c r="R75" s="23" t="s">
        <v>94</v>
      </c>
      <c r="S75" s="10"/>
    </row>
    <row r="76" spans="1:56" x14ac:dyDescent="0.3">
      <c r="A76" s="19">
        <v>59397</v>
      </c>
      <c r="B76" s="21" t="s">
        <v>67</v>
      </c>
      <c r="C76" s="1"/>
      <c r="D76" s="24">
        <v>16</v>
      </c>
      <c r="E76" s="10">
        <f>L75</f>
        <v>61164.18</v>
      </c>
      <c r="F76" s="10"/>
      <c r="G76" s="10"/>
      <c r="H76" s="10"/>
      <c r="I76" s="10"/>
      <c r="J76" s="10"/>
      <c r="K76" s="10"/>
      <c r="L76" s="10"/>
      <c r="M76" s="36">
        <f>E76</f>
        <v>61164.18</v>
      </c>
      <c r="N76" s="10"/>
      <c r="O76" s="10"/>
      <c r="P76" s="10"/>
      <c r="Q76" s="10">
        <v>61164</v>
      </c>
      <c r="R76" s="23" t="s">
        <v>97</v>
      </c>
      <c r="S76" s="10"/>
    </row>
    <row r="77" spans="1:56" x14ac:dyDescent="0.3">
      <c r="A77" s="19">
        <v>59397</v>
      </c>
      <c r="B77" s="21" t="s">
        <v>60</v>
      </c>
      <c r="C77" s="1">
        <v>45352</v>
      </c>
      <c r="D77" s="24">
        <v>28</v>
      </c>
      <c r="E77" s="10">
        <v>94275</v>
      </c>
      <c r="F77" s="10"/>
      <c r="G77" s="10">
        <f>E77-F77</f>
        <v>94275</v>
      </c>
      <c r="H77" s="10">
        <f>G77*$H$6</f>
        <v>16969.5</v>
      </c>
      <c r="I77" s="10">
        <f>G77+H77</f>
        <v>111244.5</v>
      </c>
      <c r="J77" s="10">
        <f>(G77*2%)</f>
        <v>1885.5</v>
      </c>
      <c r="K77" s="10">
        <f>ROUND(G77*5%,0)</f>
        <v>4714</v>
      </c>
      <c r="L77" s="40">
        <f>H77</f>
        <v>16969.5</v>
      </c>
      <c r="M77" s="10">
        <f>ROUND(I77-SUM(J77:L77),0)</f>
        <v>87676</v>
      </c>
      <c r="N77" s="10"/>
      <c r="O77" s="10"/>
      <c r="P77" s="10"/>
      <c r="Q77" s="10">
        <v>87675</v>
      </c>
      <c r="R77" s="23" t="s">
        <v>106</v>
      </c>
      <c r="S77" s="10"/>
    </row>
    <row r="78" spans="1:56" x14ac:dyDescent="0.3">
      <c r="A78" s="19">
        <v>59397</v>
      </c>
      <c r="B78" s="21"/>
      <c r="C78" s="1"/>
      <c r="D78" s="24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23"/>
      <c r="S78" s="10"/>
    </row>
    <row r="79" spans="1:56" x14ac:dyDescent="0.3">
      <c r="A79" s="19">
        <v>59397</v>
      </c>
      <c r="B79" s="21"/>
      <c r="C79" s="1"/>
      <c r="D79" s="24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23"/>
      <c r="S79" s="10"/>
    </row>
    <row r="80" spans="1:56" s="13" customFormat="1" x14ac:dyDescent="0.3">
      <c r="A80" s="20"/>
      <c r="B80" s="25"/>
      <c r="C80" s="14"/>
      <c r="D80" s="2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20"/>
      <c r="S80" s="16">
        <f>SUM(M75:M79,0)-SUM(Q75:Q79,0)</f>
        <v>1.1799999999930151</v>
      </c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</row>
    <row r="81" spans="1:56" x14ac:dyDescent="0.3">
      <c r="A81" s="19">
        <v>59341</v>
      </c>
      <c r="B81" s="21" t="s">
        <v>61</v>
      </c>
      <c r="C81" s="1">
        <v>45174</v>
      </c>
      <c r="D81" s="24">
        <v>15</v>
      </c>
      <c r="E81" s="10">
        <v>343566</v>
      </c>
      <c r="F81" s="10">
        <v>0</v>
      </c>
      <c r="G81" s="10">
        <f>E81-F81</f>
        <v>343566</v>
      </c>
      <c r="H81" s="10">
        <f>G81*$H$6</f>
        <v>61841.88</v>
      </c>
      <c r="I81" s="10">
        <f>G81+H81</f>
        <v>405407.88</v>
      </c>
      <c r="J81" s="10">
        <f>(G81*2%)</f>
        <v>6871.32</v>
      </c>
      <c r="K81" s="10">
        <f>ROUND(G81*5%,0)</f>
        <v>17178</v>
      </c>
      <c r="L81" s="36">
        <f>H81</f>
        <v>61841.88</v>
      </c>
      <c r="M81" s="10">
        <f>ROUND(I81-SUM(J81:L81),0)</f>
        <v>319517</v>
      </c>
      <c r="N81" s="10"/>
      <c r="O81" s="10"/>
      <c r="P81" s="10"/>
      <c r="Q81" s="10">
        <v>319517</v>
      </c>
      <c r="R81" s="23" t="s">
        <v>95</v>
      </c>
      <c r="S81" s="10"/>
    </row>
    <row r="82" spans="1:56" x14ac:dyDescent="0.3">
      <c r="A82" s="19">
        <v>59341</v>
      </c>
      <c r="B82" s="21" t="s">
        <v>61</v>
      </c>
      <c r="C82" s="1">
        <v>45245</v>
      </c>
      <c r="D82" s="24">
        <v>19</v>
      </c>
      <c r="E82" s="10">
        <v>94275</v>
      </c>
      <c r="F82" s="10">
        <v>0</v>
      </c>
      <c r="G82" s="10">
        <f>E82-F82</f>
        <v>94275</v>
      </c>
      <c r="H82" s="10">
        <f>G82*$H$6</f>
        <v>16969.5</v>
      </c>
      <c r="I82" s="10">
        <f>G82+H82</f>
        <v>111244.5</v>
      </c>
      <c r="J82" s="10">
        <f>(G82*2%)</f>
        <v>1885.5</v>
      </c>
      <c r="K82" s="10">
        <f>ROUND(G82*5%,0)</f>
        <v>4714</v>
      </c>
      <c r="L82" s="36">
        <f>H82</f>
        <v>16969.5</v>
      </c>
      <c r="M82" s="10">
        <f>ROUND(I82-SUM(J82:L82),0)</f>
        <v>87676</v>
      </c>
      <c r="N82" s="10"/>
      <c r="O82" s="10"/>
      <c r="P82" s="10"/>
      <c r="Q82" s="10">
        <v>61842</v>
      </c>
      <c r="R82" s="23" t="s">
        <v>96</v>
      </c>
      <c r="S82" s="10"/>
    </row>
    <row r="83" spans="1:56" x14ac:dyDescent="0.3">
      <c r="A83" s="19">
        <v>59341</v>
      </c>
      <c r="B83" s="21" t="s">
        <v>67</v>
      </c>
      <c r="C83" s="1"/>
      <c r="D83" s="24">
        <v>15</v>
      </c>
      <c r="E83" s="10">
        <f>L81</f>
        <v>61841.88</v>
      </c>
      <c r="F83" s="10"/>
      <c r="G83" s="10"/>
      <c r="H83" s="10"/>
      <c r="I83" s="10"/>
      <c r="J83" s="10"/>
      <c r="K83" s="10"/>
      <c r="L83" s="10"/>
      <c r="M83" s="36">
        <f>E83</f>
        <v>61841.88</v>
      </c>
      <c r="N83" s="10"/>
      <c r="O83" s="10"/>
      <c r="P83" s="10"/>
      <c r="Q83" s="10">
        <v>87675</v>
      </c>
      <c r="R83" s="23" t="s">
        <v>102</v>
      </c>
      <c r="S83" s="10"/>
    </row>
    <row r="84" spans="1:56" x14ac:dyDescent="0.3">
      <c r="A84" s="19">
        <v>59341</v>
      </c>
      <c r="B84" s="21" t="s">
        <v>67</v>
      </c>
      <c r="C84" s="1"/>
      <c r="D84" s="24">
        <v>19</v>
      </c>
      <c r="E84" s="10">
        <f>L82</f>
        <v>16969.5</v>
      </c>
      <c r="F84" s="10"/>
      <c r="G84" s="10"/>
      <c r="H84" s="10"/>
      <c r="I84" s="10"/>
      <c r="J84" s="10"/>
      <c r="K84" s="10"/>
      <c r="L84" s="10"/>
      <c r="M84" s="36">
        <f>E84</f>
        <v>16969.5</v>
      </c>
      <c r="N84" s="10"/>
      <c r="O84" s="10"/>
      <c r="P84" s="10"/>
      <c r="Q84" s="10">
        <v>16970</v>
      </c>
      <c r="R84" s="23" t="s">
        <v>101</v>
      </c>
      <c r="S84" s="10"/>
    </row>
    <row r="85" spans="1:56" x14ac:dyDescent="0.3">
      <c r="A85" s="20"/>
      <c r="B85" s="25"/>
      <c r="C85" s="14"/>
      <c r="D85" s="2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20"/>
      <c r="S85" s="16">
        <f>SUM(M81:M84,0)-SUM(Q81:Q84,0)</f>
        <v>0.38000000000465661</v>
      </c>
    </row>
    <row r="86" spans="1:56" ht="26.4" x14ac:dyDescent="0.3">
      <c r="A86" s="19">
        <v>61359</v>
      </c>
      <c r="B86" s="21" t="s">
        <v>135</v>
      </c>
      <c r="C86" s="1">
        <v>45287</v>
      </c>
      <c r="D86" s="24">
        <v>22</v>
      </c>
      <c r="E86" s="10">
        <v>420000</v>
      </c>
      <c r="F86" s="10">
        <v>0</v>
      </c>
      <c r="G86" s="10">
        <f>E86-F86</f>
        <v>420000</v>
      </c>
      <c r="H86" s="10">
        <f>G86*$H$6</f>
        <v>75600</v>
      </c>
      <c r="I86" s="10">
        <f>G86+H86</f>
        <v>495600</v>
      </c>
      <c r="J86" s="10">
        <f>(G86*2%)</f>
        <v>8400</v>
      </c>
      <c r="K86" s="10">
        <f>ROUND(G86*5%,0)</f>
        <v>21000</v>
      </c>
      <c r="L86" s="36">
        <f>H86</f>
        <v>75600</v>
      </c>
      <c r="M86" s="10">
        <f>ROUND(I86-SUM(J86:L86),0)</f>
        <v>390600</v>
      </c>
      <c r="N86" s="10"/>
      <c r="O86" s="10"/>
      <c r="P86" s="10"/>
      <c r="Q86" s="10">
        <v>390600</v>
      </c>
      <c r="R86" s="23" t="s">
        <v>100</v>
      </c>
      <c r="S86" s="10"/>
    </row>
    <row r="87" spans="1:56" ht="26.4" x14ac:dyDescent="0.3">
      <c r="A87" s="19">
        <v>61359</v>
      </c>
      <c r="B87" s="21" t="s">
        <v>135</v>
      </c>
      <c r="C87" s="1">
        <v>45328</v>
      </c>
      <c r="D87" s="24">
        <v>26</v>
      </c>
      <c r="E87" s="10">
        <v>420000</v>
      </c>
      <c r="F87" s="10">
        <v>0</v>
      </c>
      <c r="G87" s="10">
        <f>E87-F87</f>
        <v>420000</v>
      </c>
      <c r="H87" s="10">
        <f>G87*$H$6</f>
        <v>75600</v>
      </c>
      <c r="I87" s="10">
        <f>G87+H87</f>
        <v>495600</v>
      </c>
      <c r="J87" s="10">
        <f>(G87*2%)</f>
        <v>8400</v>
      </c>
      <c r="K87" s="10">
        <f>ROUND(G87*5%,0)</f>
        <v>21000</v>
      </c>
      <c r="L87" s="36">
        <f>H87</f>
        <v>75600</v>
      </c>
      <c r="M87" s="10">
        <f>ROUND(I87-SUM(J87:L87),0)</f>
        <v>390600</v>
      </c>
      <c r="N87" s="10"/>
      <c r="O87" s="10"/>
      <c r="P87" s="10"/>
      <c r="Q87" s="10">
        <v>390600</v>
      </c>
      <c r="R87" s="23" t="s">
        <v>107</v>
      </c>
      <c r="S87" s="10"/>
    </row>
    <row r="88" spans="1:56" x14ac:dyDescent="0.3">
      <c r="A88" s="19">
        <v>61359</v>
      </c>
      <c r="B88" s="21" t="s">
        <v>67</v>
      </c>
      <c r="C88" s="1"/>
      <c r="D88" s="24" t="s">
        <v>108</v>
      </c>
      <c r="E88" s="10">
        <f>L86+L87</f>
        <v>151200</v>
      </c>
      <c r="F88" s="10"/>
      <c r="G88" s="10"/>
      <c r="H88" s="10"/>
      <c r="I88" s="10"/>
      <c r="J88" s="10"/>
      <c r="K88" s="10"/>
      <c r="L88" s="10"/>
      <c r="M88" s="36">
        <f>E88</f>
        <v>151200</v>
      </c>
      <c r="N88" s="10"/>
      <c r="O88" s="10"/>
      <c r="P88" s="10"/>
      <c r="Q88" s="10">
        <v>75600</v>
      </c>
      <c r="R88" s="23" t="s">
        <v>112</v>
      </c>
      <c r="S88" s="10"/>
    </row>
    <row r="89" spans="1:56" x14ac:dyDescent="0.3">
      <c r="A89" s="19">
        <v>61359</v>
      </c>
      <c r="B89" s="24"/>
      <c r="C89" s="24"/>
      <c r="D89" s="24"/>
      <c r="E89" s="31"/>
      <c r="F89" s="31"/>
      <c r="G89" s="31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>
        <f>SUM(M86:M89,0)-SUM(Q86:Q89,0)</f>
        <v>75600</v>
      </c>
    </row>
    <row r="90" spans="1:56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 spans="1:56" s="13" customFormat="1" x14ac:dyDescent="0.3">
      <c r="A91" s="20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20"/>
      <c r="S91" s="16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</row>
    <row r="92" spans="1:56" x14ac:dyDescent="0.3">
      <c r="A92" s="19">
        <v>68148</v>
      </c>
      <c r="B92" s="21" t="s">
        <v>110</v>
      </c>
      <c r="C92" s="1">
        <v>45689</v>
      </c>
      <c r="D92" s="24">
        <v>5</v>
      </c>
      <c r="E92" s="10">
        <v>344762</v>
      </c>
      <c r="F92" s="10">
        <v>9468</v>
      </c>
      <c r="G92" s="10">
        <f>E92-F92</f>
        <v>335294</v>
      </c>
      <c r="H92" s="10">
        <f>G92*$H$6</f>
        <v>60352.92</v>
      </c>
      <c r="I92" s="10">
        <f>G92+H92</f>
        <v>395646.92</v>
      </c>
      <c r="J92" s="10">
        <f>(G92*2%)</f>
        <v>6705.88</v>
      </c>
      <c r="K92" s="10">
        <f>ROUND(G92*5%,0)</f>
        <v>16765</v>
      </c>
      <c r="L92" s="39">
        <f>H92</f>
        <v>60352.92</v>
      </c>
      <c r="M92" s="10">
        <f>ROUND(I92-SUM(J92:L92),0)</f>
        <v>311823</v>
      </c>
      <c r="N92" s="10"/>
      <c r="O92" s="10"/>
      <c r="P92" s="10"/>
      <c r="Q92" s="10">
        <v>311823</v>
      </c>
      <c r="R92" s="23" t="s">
        <v>111</v>
      </c>
      <c r="S92" s="10"/>
    </row>
    <row r="93" spans="1:56" x14ac:dyDescent="0.3">
      <c r="A93" s="19"/>
      <c r="B93" s="21" t="s">
        <v>67</v>
      </c>
      <c r="C93" s="1"/>
      <c r="D93" s="24">
        <v>5</v>
      </c>
      <c r="E93" s="10">
        <f>L92</f>
        <v>60352.92</v>
      </c>
      <c r="F93" s="10"/>
      <c r="G93" s="10"/>
      <c r="H93" s="10"/>
      <c r="I93" s="10"/>
      <c r="J93" s="10"/>
      <c r="K93" s="10"/>
      <c r="L93" s="10"/>
      <c r="M93" s="36">
        <f>E93</f>
        <v>60352.92</v>
      </c>
      <c r="N93" s="10"/>
      <c r="O93" s="10"/>
      <c r="P93" s="10"/>
      <c r="Q93" s="10"/>
      <c r="R93" s="23"/>
      <c r="S93" s="10"/>
    </row>
    <row r="94" spans="1:56" x14ac:dyDescent="0.3">
      <c r="A94" s="19"/>
      <c r="B94" s="21"/>
      <c r="C94" s="1"/>
      <c r="D94" s="24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23"/>
      <c r="S94" s="10">
        <f>SUM(M92:M94)-SUM(Q92:Q94)</f>
        <v>60352.919999999984</v>
      </c>
    </row>
    <row r="95" spans="1:56" x14ac:dyDescent="0.3">
      <c r="A95" s="20"/>
      <c r="B95" s="25"/>
      <c r="C95" s="14"/>
      <c r="D95" s="2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20"/>
      <c r="S95" s="16"/>
    </row>
    <row r="96" spans="1:56" x14ac:dyDescent="0.3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</row>
    <row r="97" spans="1:19" x14ac:dyDescent="0.3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LCEPL IT Department</cp:lastModifiedBy>
  <cp:lastPrinted>2022-06-10T14:20:18Z</cp:lastPrinted>
  <dcterms:created xsi:type="dcterms:W3CDTF">2022-06-10T14:11:52Z</dcterms:created>
  <dcterms:modified xsi:type="dcterms:W3CDTF">2025-05-27T09:29:05Z</dcterms:modified>
</cp:coreProperties>
</file>