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34BDA1B5-9F80-4DF7-A9FB-BA2752D131F6}" xr6:coauthVersionLast="36" xr6:coauthVersionMax="36" xr10:uidLastSave="{00000000-0000-0000-0000-000000000000}"/>
  <bookViews>
    <workbookView xWindow="0" yWindow="0" windowWidth="17256" windowHeight="5556" xr2:uid="{5F4B30A5-ED31-4D0B-972E-9F8635177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I56" i="1" s="1"/>
  <c r="I54" i="1"/>
  <c r="G53" i="1"/>
  <c r="M52" i="1"/>
  <c r="G52" i="1"/>
  <c r="M51" i="1"/>
  <c r="L51" i="1"/>
  <c r="G51" i="1"/>
  <c r="P50" i="1"/>
  <c r="X46" i="1"/>
  <c r="P45" i="1"/>
  <c r="X40" i="1"/>
  <c r="P39" i="1"/>
  <c r="X35" i="1"/>
  <c r="M35" i="1"/>
  <c r="P34" i="1"/>
  <c r="X31" i="1"/>
  <c r="P30" i="1"/>
  <c r="X27" i="1"/>
  <c r="M27" i="1"/>
  <c r="P26" i="1"/>
  <c r="X22" i="1"/>
  <c r="P21" i="1"/>
  <c r="X18" i="1"/>
  <c r="P17" i="1"/>
  <c r="X14" i="1"/>
  <c r="P13" i="1"/>
  <c r="M11" i="1"/>
  <c r="G11" i="1"/>
  <c r="I11" i="1" s="1"/>
  <c r="O11" i="1" s="1"/>
  <c r="G10" i="1"/>
  <c r="H10" i="1" s="1"/>
  <c r="M10" i="1" s="1"/>
  <c r="P9" i="1"/>
  <c r="G9" i="1"/>
  <c r="V8" i="1"/>
  <c r="G8" i="1"/>
  <c r="I8" i="1" s="1"/>
  <c r="O8" i="1" s="1"/>
  <c r="V7" i="1"/>
  <c r="G7" i="1"/>
  <c r="H7" i="1" s="1"/>
  <c r="L7" i="1" s="1"/>
  <c r="I51" i="1" l="1"/>
  <c r="I7" i="1"/>
  <c r="M7" i="1"/>
  <c r="I10" i="1"/>
  <c r="H53" i="1"/>
  <c r="I53" i="1" s="1"/>
  <c r="H9" i="1"/>
  <c r="I9" i="1" s="1"/>
  <c r="L53" i="1" l="1"/>
  <c r="M53" i="1"/>
  <c r="K53" i="1"/>
  <c r="K7" i="1"/>
  <c r="K10" i="1"/>
  <c r="K51" i="1"/>
  <c r="X7" i="1"/>
  <c r="J56" i="1"/>
  <c r="O56" i="1"/>
  <c r="O10" i="1"/>
  <c r="X10" i="1"/>
  <c r="X51" i="1"/>
  <c r="J7" i="1"/>
  <c r="O7" i="1"/>
  <c r="J51" i="1"/>
  <c r="O51" i="1"/>
  <c r="J9" i="1"/>
  <c r="O9" i="1"/>
  <c r="J10" i="1"/>
  <c r="J53" i="1"/>
  <c r="O53" i="1"/>
</calcChain>
</file>

<file path=xl/sharedStrings.xml><?xml version="1.0" encoding="utf-8"?>
<sst xmlns="http://schemas.openxmlformats.org/spreadsheetml/2006/main" count="125" uniqueCount="113">
  <si>
    <t>Amount</t>
  </si>
  <si>
    <t>SD (5%)</t>
  </si>
  <si>
    <t>Painting &amp; Finishing (10%)</t>
  </si>
  <si>
    <t>Hold amount</t>
  </si>
  <si>
    <t>PAYMENT NOTE No.</t>
  </si>
  <si>
    <t>Advance paid</t>
  </si>
  <si>
    <t>UTR</t>
  </si>
  <si>
    <t>RIUP23/660</t>
  </si>
  <si>
    <t>15-06-2023 NEFT/AXISP00398841902/RIUP23/660/MAA JAMUNI ENTER 202796.00</t>
  </si>
  <si>
    <t>Gst Release Note</t>
  </si>
  <si>
    <t>9.10.23</t>
  </si>
  <si>
    <t>RIUP23/1478</t>
  </si>
  <si>
    <t>24-08-2023 NEFT/AXISP00418043569/RIUP23/1478/MAA JAMUNI ENTERPR/CBIN0281023 38833.00</t>
  </si>
  <si>
    <t>Gari village boundary wall work</t>
  </si>
  <si>
    <t>MJE2023-24/25</t>
  </si>
  <si>
    <t>RIUP22/2256</t>
  </si>
  <si>
    <t>21-02-2023 NEFT/AXISP00364667656/RIUP22/2256/MAA JAMUNI ENTE ₹ 1,98,000.00</t>
  </si>
  <si>
    <t>GST</t>
  </si>
  <si>
    <t>RIUP23/1933</t>
  </si>
  <si>
    <t>12-09-2023 NEFT/AXISP00423960513/RIUP23/1933/MAA JAMUNI ENTERPR/CBIN0281023 176764.0</t>
  </si>
  <si>
    <t>18-11-2023 NEFT/AXISP00445057525/RIUP23/3299/MAA JAMUNI ENTERPR/CBIN0281023 71763.00</t>
  </si>
  <si>
    <t>Grahi Hasanpur Village - Pump House work</t>
  </si>
  <si>
    <t>RIUP22/1270</t>
  </si>
  <si>
    <t>16-11-2022 NEFT/AXISP00338342936/RIUP22/1270/MAAJAMUNI ENTE 148500.00</t>
  </si>
  <si>
    <t>GST Release Note</t>
  </si>
  <si>
    <t>RIUP22/2005</t>
  </si>
  <si>
    <t>30-01-2023 NEFT/AXISP00357974680/RIUP22/2005/MAA JAMUNI ENTE ₹ 1,65,173.00</t>
  </si>
  <si>
    <t>RIUP22/2266</t>
  </si>
  <si>
    <t>23-02-2023 NEFT/AXISP00365094598/RIUP22/2266/MAA JAMUNI ENTE 60065.00</t>
  </si>
  <si>
    <t>Bhameri Shahapur Village - Pump House work</t>
  </si>
  <si>
    <t>RIUP22/1197</t>
  </si>
  <si>
    <t>05-11-2022 NEFT/AXISP00334835419/RIUP22/1197/MAA JAMUNI ENTE 148500.00</t>
  </si>
  <si>
    <t>RIUP22/2034</t>
  </si>
  <si>
    <t>30-01-2023 NEFT/AXISP00358036874/RIUP22/2034/MAAJAMUNI ENTE 155777.00</t>
  </si>
  <si>
    <t>RIUP22/2264</t>
  </si>
  <si>
    <t>23-02-2023 NEFT/AXISP00365094600/RIUP22/2264/MAA JAMUNI ENTE 58266.00</t>
  </si>
  <si>
    <t>Gangarampura Khedki Village - Pump House work</t>
  </si>
  <si>
    <t>RIUP22/1196</t>
  </si>
  <si>
    <t>05-11-2022 NEFT/AXISP00334835418/RIUP22/1196/MAA JAMUNI ENTE 148500.00</t>
  </si>
  <si>
    <t>RIUP22/2004</t>
  </si>
  <si>
    <t>31-01-2023 NEFT/AXISP00358425188/RIUP22/2004/MAA JAMUNI ENTE 151153.00</t>
  </si>
  <si>
    <t>RIUP22/2265</t>
  </si>
  <si>
    <t>23-02-2023 NEFT/AXISP00365094599/RIUP22/2265/MAA JAMUNI ENTE 57380.00</t>
  </si>
  <si>
    <t>RIUP22/2538</t>
  </si>
  <si>
    <t>09-03-2023 NEFT/AXISP00370113976/RIUP22/2538/MAA JAMUNI ENTE 148500.00</t>
  </si>
  <si>
    <t>RIUP23/770</t>
  </si>
  <si>
    <t>21-06-2023 NEFT/AXISP00399921608/RIUP23/770/MAA JAMUNI ENTER 151994.00</t>
  </si>
  <si>
    <t>RIUP23/1127</t>
  </si>
  <si>
    <t>24-07-2023 NEFT/AXISP00408923308/RIUP23/1127/MAA JAMUNI ENTE 84558.00</t>
  </si>
  <si>
    <t>Badhev Kunnkeda Village Boundary wall work</t>
  </si>
  <si>
    <t>RIUP22/688</t>
  </si>
  <si>
    <t>05-09-2022 NEFT/AXISP00317277137/RIUP22/688/MAA JAMUNI ENTER 297000.00</t>
  </si>
  <si>
    <t>RIUP22/831</t>
  </si>
  <si>
    <t>07-10-2022 NEFT/AXISP00326544172/RIUP22/831/MAA JAMUNI ENTER 74435.00</t>
  </si>
  <si>
    <t>RIUP22/830</t>
  </si>
  <si>
    <t>21-10-2022 NEFT/AXISP00330625964/RIUP22/830/MAAJAMUNI ENTER 91714.00</t>
  </si>
  <si>
    <t>Goharni Village - Boundary wall work</t>
  </si>
  <si>
    <t>28-09-2022 NEFT/AXISP00323198411/RIUP22/832/MAA JAMUNI ENTER 364098.00</t>
  </si>
  <si>
    <t>28-09-2022 NEFT/AXISP00323198412/RIUP22/833/MAA JAMUNI ENTER 98627.00</t>
  </si>
  <si>
    <t>Hold amount release note</t>
  </si>
  <si>
    <t>09-01-2023 NEFT/AXISP00353549287/RIUP22/1816/MAA JAMUNI ENTE 100000.00</t>
  </si>
  <si>
    <t>Dhanena Village Boundary wall work</t>
  </si>
  <si>
    <t>RIUP22/224</t>
  </si>
  <si>
    <t>17-06-2022 NEFT/AXISP00296770046/RIUP22/224/MAA JAMUNI ENTER 99000.00</t>
  </si>
  <si>
    <t>GST Deposite Release</t>
  </si>
  <si>
    <t>RIUP22/380</t>
  </si>
  <si>
    <t>22-07-2022 NEFT/AXISP00305598498/RIUP22/380/MAA JAMUNI ENTER 200000.00</t>
  </si>
  <si>
    <t>RIUP22/696</t>
  </si>
  <si>
    <t>15-09-2022 NEFT/AXISP00320241592/RIUP22/696/MAA JAMUNI ENTER 69280.00</t>
  </si>
  <si>
    <t>RIUP22/713</t>
  </si>
  <si>
    <t>15-09-2022 NEFT/AXISP00320241591/RIUP22/713/MAA JAMUNI ENTER 74250.00</t>
  </si>
  <si>
    <t>Jalalpur Village - Boundary wall work</t>
  </si>
  <si>
    <t>RIUP22/225</t>
  </si>
  <si>
    <t>17-06-2022 NEFT/AXISP00296770047/RIUP22/225/MAA JAMUNI ENTER 99000.00</t>
  </si>
  <si>
    <t>RIUP22/381</t>
  </si>
  <si>
    <t>22-07-2022 NEFT/AXISP00305598499/RIUP22/381/MAA JAMUNI ENTER 50000.00</t>
  </si>
  <si>
    <t>RIUP22/719</t>
  </si>
  <si>
    <t>13-09-2022 NEFT/AXISP00319635637/RIUP22/719/MAAJAMUNI ENTER 40222.00</t>
  </si>
  <si>
    <t>RIUP22/720</t>
  </si>
  <si>
    <t>13-09-2022 NEFT/AXISP00319635636/RIUP22/720/MAAJAMUNI ENTER 36234.00</t>
  </si>
  <si>
    <t>Gagaur Village - Boundary wall work</t>
  </si>
  <si>
    <t>RIUP23/638</t>
  </si>
  <si>
    <t>16-06-2023 NEFT/AXISP00399009119/RIUP23/638/MAA JAMUNI ENTER 123375.00</t>
  </si>
  <si>
    <t>RIUP23/1128</t>
  </si>
  <si>
    <t>21-07-2023 NEFT/AXISP00408446751/RIUP23/1128/MAA JAMUNI ENTE 27297.00</t>
  </si>
  <si>
    <t>RIUP23/2649</t>
  </si>
  <si>
    <t>17-10-2023 NEFT/AXISP00435127239/RIUP23/2649/MAA JAMUNI ENTERPR/CBIN0281023 263167.00</t>
  </si>
  <si>
    <t>RIUP23/3357</t>
  </si>
  <si>
    <t>24-11-2023 NEFT/AXISP00446292741/RIUP23/3357/MAA JAMUNI ENTERPR/CBIN0281023 50394.00</t>
  </si>
  <si>
    <t>Subcontractor:</t>
  </si>
  <si>
    <t>State:</t>
  </si>
  <si>
    <t>Uttar Pradesh</t>
  </si>
  <si>
    <t>District:</t>
  </si>
  <si>
    <t>Shamli</t>
  </si>
  <si>
    <t>Block:</t>
  </si>
  <si>
    <t>MAA Jamuni Enterprices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</si>
  <si>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</si>
  <si>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</si>
  <si>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</si>
  <si>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</si>
  <si>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</si>
  <si>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</si>
  <si>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</si>
  <si>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</si>
  <si>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</si>
  <si>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</si>
  <si>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</si>
  <si>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</si>
  <si>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</si>
  <si>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</si>
  <si>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</si>
  <si>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 xml:space="preserve">BHAMERI SAHPUR village Boundary wall  work  </t>
  </si>
  <si>
    <t xml:space="preserve">Gangarampur village Boundary wall  work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</si>
</sst>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10"/>
      <color theme="1"/>
      <name val="Comic Sans MS"/>
      <family val="4"/>
    </font>
    <font>
      <sz val="11"/>
      <color rgb="FF333333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vertical="center"/>
    </xf>
    <xf numFmtId="164" fontId="4" fillId="2" borderId="6" xfId="1" applyNumberFormat="1" applyFont="1" applyFill="1" applyBorder="1" applyAlignment="1">
      <alignment vertical="center"/>
    </xf>
    <xf numFmtId="164" fontId="4" fillId="2" borderId="7" xfId="1" applyNumberFormat="1" applyFont="1" applyFill="1" applyBorder="1" applyAlignment="1">
      <alignment vertical="center"/>
    </xf>
    <xf numFmtId="164" fontId="4" fillId="2" borderId="8" xfId="1" applyNumberFormat="1" applyFont="1" applyFill="1" applyBorder="1" applyAlignment="1">
      <alignment vertical="center"/>
    </xf>
    <xf numFmtId="164" fontId="4" fillId="2" borderId="9" xfId="1" applyNumberFormat="1" applyFont="1" applyFill="1" applyBorder="1" applyAlignment="1">
      <alignment vertical="center"/>
    </xf>
    <xf numFmtId="164" fontId="4" fillId="2" borderId="10" xfId="1" applyNumberFormat="1" applyFont="1" applyFill="1" applyBorder="1" applyAlignment="1">
      <alignment vertical="center"/>
    </xf>
    <xf numFmtId="164" fontId="4" fillId="2" borderId="11" xfId="1" applyNumberFormat="1" applyFont="1" applyFill="1" applyBorder="1" applyAlignment="1">
      <alignment vertical="center"/>
    </xf>
    <xf numFmtId="9" fontId="4" fillId="2" borderId="11" xfId="1" applyNumberFormat="1" applyFont="1" applyFill="1" applyBorder="1" applyAlignment="1">
      <alignment vertical="center"/>
    </xf>
    <xf numFmtId="9" fontId="4" fillId="2" borderId="12" xfId="1" applyNumberFormat="1" applyFont="1" applyFill="1" applyBorder="1" applyAlignment="1">
      <alignment vertical="center"/>
    </xf>
    <xf numFmtId="164" fontId="4" fillId="2" borderId="12" xfId="1" applyNumberFormat="1" applyFont="1" applyFill="1" applyBorder="1" applyAlignment="1">
      <alignment vertical="center"/>
    </xf>
    <xf numFmtId="164" fontId="4" fillId="2" borderId="13" xfId="1" applyNumberFormat="1" applyFont="1" applyFill="1" applyBorder="1" applyAlignment="1">
      <alignment vertical="center"/>
    </xf>
    <xf numFmtId="164" fontId="4" fillId="2" borderId="14" xfId="1" applyNumberFormat="1" applyFont="1" applyFill="1" applyBorder="1" applyAlignment="1">
      <alignment vertical="center"/>
    </xf>
    <xf numFmtId="9" fontId="4" fillId="2" borderId="14" xfId="1" applyNumberFormat="1" applyFont="1" applyFill="1" applyBorder="1" applyAlignment="1">
      <alignment vertical="center"/>
    </xf>
    <xf numFmtId="9" fontId="4" fillId="2" borderId="10" xfId="1" applyNumberFormat="1" applyFont="1" applyFill="1" applyBorder="1" applyAlignment="1">
      <alignment vertical="center"/>
    </xf>
    <xf numFmtId="164" fontId="4" fillId="2" borderId="15" xfId="1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164" fontId="4" fillId="2" borderId="16" xfId="1" applyNumberFormat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164" fontId="4" fillId="2" borderId="18" xfId="1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5" fillId="2" borderId="19" xfId="0" applyFont="1" applyFill="1" applyBorder="1" applyAlignment="1">
      <alignment vertical="top" wrapText="1"/>
    </xf>
    <xf numFmtId="0" fontId="0" fillId="3" borderId="0" xfId="0" applyFill="1" applyAlignment="1">
      <alignment vertical="center"/>
    </xf>
    <xf numFmtId="0" fontId="5" fillId="3" borderId="6" xfId="0" applyFont="1" applyFill="1" applyBorder="1" applyAlignment="1">
      <alignment vertical="top" wrapText="1"/>
    </xf>
    <xf numFmtId="0" fontId="5" fillId="3" borderId="19" xfId="0" applyFont="1" applyFill="1" applyBorder="1" applyAlignment="1">
      <alignment vertical="top" wrapText="1"/>
    </xf>
    <xf numFmtId="164" fontId="4" fillId="3" borderId="8" xfId="1" applyNumberFormat="1" applyFont="1" applyFill="1" applyBorder="1" applyAlignment="1">
      <alignment vertical="center"/>
    </xf>
    <xf numFmtId="164" fontId="4" fillId="3" borderId="10" xfId="1" applyNumberFormat="1" applyFont="1" applyFill="1" applyBorder="1" applyAlignment="1">
      <alignment vertical="center"/>
    </xf>
    <xf numFmtId="164" fontId="4" fillId="3" borderId="11" xfId="1" applyNumberFormat="1" applyFont="1" applyFill="1" applyBorder="1" applyAlignment="1">
      <alignment vertical="center"/>
    </xf>
    <xf numFmtId="164" fontId="4" fillId="3" borderId="9" xfId="1" applyNumberFormat="1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164" fontId="4" fillId="3" borderId="5" xfId="1" applyNumberFormat="1" applyFont="1" applyFill="1" applyBorder="1" applyAlignment="1">
      <alignment vertical="center"/>
    </xf>
    <xf numFmtId="164" fontId="4" fillId="3" borderId="12" xfId="1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 wrapText="1"/>
    </xf>
    <xf numFmtId="164" fontId="4" fillId="3" borderId="18" xfId="1" applyNumberFormat="1" applyFont="1" applyFill="1" applyBorder="1" applyAlignment="1">
      <alignment vertical="center"/>
    </xf>
    <xf numFmtId="164" fontId="4" fillId="3" borderId="14" xfId="1" applyNumberFormat="1" applyFont="1" applyFill="1" applyBorder="1" applyAlignment="1">
      <alignment vertical="center"/>
    </xf>
    <xf numFmtId="164" fontId="4" fillId="3" borderId="15" xfId="1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top" wrapText="1"/>
    </xf>
    <xf numFmtId="0" fontId="0" fillId="2" borderId="19" xfId="0" applyFill="1" applyBorder="1" applyAlignment="1">
      <alignment vertical="center"/>
    </xf>
    <xf numFmtId="0" fontId="7" fillId="0" borderId="0" xfId="0" applyFont="1"/>
    <xf numFmtId="164" fontId="0" fillId="2" borderId="19" xfId="1" applyNumberFormat="1" applyFont="1" applyFill="1" applyBorder="1" applyAlignment="1">
      <alignment vertical="center"/>
    </xf>
    <xf numFmtId="0" fontId="5" fillId="2" borderId="14" xfId="0" applyFont="1" applyFill="1" applyBorder="1" applyAlignment="1">
      <alignment vertical="top" wrapText="1"/>
    </xf>
    <xf numFmtId="164" fontId="4" fillId="2" borderId="19" xfId="1" applyNumberFormat="1" applyFont="1" applyFill="1" applyBorder="1" applyAlignment="1">
      <alignment vertical="center"/>
    </xf>
    <xf numFmtId="164" fontId="4" fillId="2" borderId="22" xfId="1" applyNumberFormat="1" applyFont="1" applyFill="1" applyBorder="1" applyAlignment="1">
      <alignment vertical="center"/>
    </xf>
    <xf numFmtId="0" fontId="3" fillId="2" borderId="2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4" fontId="8" fillId="2" borderId="4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5" fontId="0" fillId="0" borderId="0" xfId="0" applyNumberFormat="1" applyFont="1"/>
    <xf numFmtId="165" fontId="2" fillId="2" borderId="4" xfId="0" applyNumberFormat="1" applyFont="1" applyFill="1" applyBorder="1" applyAlignment="1">
      <alignment horizontal="center" vertical="center"/>
    </xf>
    <xf numFmtId="165" fontId="4" fillId="2" borderId="5" xfId="1" applyNumberFormat="1" applyFont="1" applyFill="1" applyBorder="1" applyAlignment="1">
      <alignment vertical="center"/>
    </xf>
    <xf numFmtId="165" fontId="4" fillId="2" borderId="5" xfId="0" applyNumberFormat="1" applyFont="1" applyFill="1" applyBorder="1" applyAlignment="1">
      <alignment horizontal="center" vertical="center"/>
    </xf>
    <xf numFmtId="165" fontId="5" fillId="3" borderId="16" xfId="0" applyNumberFormat="1" applyFont="1" applyFill="1" applyBorder="1" applyAlignment="1">
      <alignment vertical="top" wrapText="1"/>
    </xf>
    <xf numFmtId="165" fontId="4" fillId="2" borderId="6" xfId="0" applyNumberFormat="1" applyFont="1" applyFill="1" applyBorder="1" applyAlignment="1">
      <alignment horizontal="center" vertical="center"/>
    </xf>
    <xf numFmtId="165" fontId="4" fillId="2" borderId="21" xfId="0" applyNumberFormat="1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vertical="top" wrapText="1"/>
    </xf>
    <xf numFmtId="165" fontId="0" fillId="2" borderId="19" xfId="0" applyNumberFormat="1" applyFill="1" applyBorder="1" applyAlignment="1">
      <alignment vertical="center"/>
    </xf>
    <xf numFmtId="165" fontId="5" fillId="2" borderId="8" xfId="0" applyNumberFormat="1" applyFont="1" applyFill="1" applyBorder="1" applyAlignment="1">
      <alignment vertical="top" wrapTex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74B8-939C-4828-B1BB-0A21A45A5024}">
  <dimension ref="A1:X56"/>
  <sheetViews>
    <sheetView tabSelected="1" workbookViewId="0">
      <selection activeCell="B27" sqref="B27"/>
    </sheetView>
  </sheetViews>
  <sheetFormatPr defaultRowHeight="14.4" x14ac:dyDescent="0.3"/>
  <cols>
    <col min="2" max="2" width="23.109375" customWidth="1"/>
    <col min="3" max="3" width="9.6640625" style="72" bestFit="1" customWidth="1"/>
  </cols>
  <sheetData>
    <row r="1" spans="1:24" s="56" customFormat="1" ht="24.9" customHeight="1" x14ac:dyDescent="0.3">
      <c r="A1" s="54" t="s">
        <v>89</v>
      </c>
      <c r="B1" s="55" t="s">
        <v>95</v>
      </c>
      <c r="C1" s="62"/>
    </row>
    <row r="2" spans="1:24" s="56" customFormat="1" ht="24.9" customHeight="1" x14ac:dyDescent="0.3">
      <c r="A2" s="54" t="s">
        <v>90</v>
      </c>
      <c r="B2" s="56" t="s">
        <v>91</v>
      </c>
      <c r="C2" s="62"/>
    </row>
    <row r="3" spans="1:24" s="56" customFormat="1" ht="30.6" customHeight="1" x14ac:dyDescent="0.3">
      <c r="A3" s="54" t="s">
        <v>92</v>
      </c>
      <c r="B3" s="54" t="s">
        <v>93</v>
      </c>
      <c r="C3" s="62"/>
    </row>
    <row r="4" spans="1:24" s="56" customFormat="1" ht="24.9" customHeight="1" thickBot="1" x14ac:dyDescent="0.35">
      <c r="A4" s="54" t="s">
        <v>94</v>
      </c>
      <c r="B4" s="54" t="s">
        <v>93</v>
      </c>
      <c r="C4" s="62"/>
    </row>
    <row r="5" spans="1:24" ht="58.2" thickBot="1" x14ac:dyDescent="0.35">
      <c r="A5" s="57" t="s">
        <v>96</v>
      </c>
      <c r="B5" s="58" t="s">
        <v>97</v>
      </c>
      <c r="C5" s="63" t="s">
        <v>98</v>
      </c>
      <c r="D5" s="59" t="s">
        <v>99</v>
      </c>
      <c r="E5" s="58" t="s">
        <v>100</v>
      </c>
      <c r="F5" s="58" t="s">
        <v>101</v>
      </c>
      <c r="G5" s="59" t="s">
        <v>102</v>
      </c>
      <c r="H5" s="60" t="s">
        <v>103</v>
      </c>
      <c r="I5" s="61" t="s">
        <v>0</v>
      </c>
      <c r="J5" s="58" t="s">
        <v>104</v>
      </c>
      <c r="K5" s="58" t="s">
        <v>105</v>
      </c>
      <c r="L5" s="3" t="s">
        <v>2</v>
      </c>
      <c r="M5" s="58" t="s">
        <v>106</v>
      </c>
      <c r="N5" s="3" t="s">
        <v>3</v>
      </c>
      <c r="O5" s="58" t="s">
        <v>107</v>
      </c>
      <c r="P5" s="4"/>
      <c r="Q5" s="2" t="s">
        <v>4</v>
      </c>
      <c r="R5" s="58" t="s">
        <v>108</v>
      </c>
      <c r="S5" s="58" t="s">
        <v>109</v>
      </c>
      <c r="T5" s="5" t="s">
        <v>1</v>
      </c>
      <c r="U5" s="2" t="s">
        <v>5</v>
      </c>
      <c r="V5" s="58" t="s">
        <v>110</v>
      </c>
      <c r="W5" s="3" t="s">
        <v>6</v>
      </c>
      <c r="X5" s="2"/>
    </row>
    <row r="6" spans="1:24" x14ac:dyDescent="0.3">
      <c r="A6" s="1"/>
      <c r="B6" s="6"/>
      <c r="C6" s="64"/>
      <c r="D6" s="7"/>
      <c r="E6" s="8"/>
      <c r="F6" s="9"/>
      <c r="G6" s="10"/>
      <c r="H6" s="11"/>
      <c r="I6" s="12"/>
      <c r="J6" s="13">
        <v>0.01</v>
      </c>
      <c r="K6" s="14">
        <v>0.05</v>
      </c>
      <c r="L6" s="14">
        <v>0</v>
      </c>
      <c r="M6" s="15"/>
      <c r="N6" s="15"/>
      <c r="O6" s="15"/>
      <c r="P6" s="4"/>
      <c r="Q6" s="16"/>
      <c r="R6" s="17"/>
      <c r="S6" s="18">
        <v>0.01</v>
      </c>
      <c r="T6" s="19">
        <v>0.05</v>
      </c>
      <c r="U6" s="11"/>
      <c r="V6" s="20"/>
      <c r="W6" s="15"/>
      <c r="X6" s="20"/>
    </row>
    <row r="7" spans="1:24" ht="27" thickBot="1" x14ac:dyDescent="0.35">
      <c r="A7" s="1">
        <v>55185</v>
      </c>
      <c r="B7" s="21" t="s">
        <v>111</v>
      </c>
      <c r="C7" s="65">
        <v>45080</v>
      </c>
      <c r="D7" s="22">
        <v>20</v>
      </c>
      <c r="E7" s="23">
        <v>269150</v>
      </c>
      <c r="F7" s="9">
        <v>53410</v>
      </c>
      <c r="G7" s="9">
        <f>E7-F7</f>
        <v>215740</v>
      </c>
      <c r="H7" s="11">
        <f>ROUND(G7*18%,0)</f>
        <v>38833</v>
      </c>
      <c r="I7" s="12">
        <f>G7+H7</f>
        <v>254573</v>
      </c>
      <c r="J7" s="12">
        <f ca="1">ROUND(G7*$J$10,0)</f>
        <v>2157</v>
      </c>
      <c r="K7" s="15">
        <f ca="1">ROUND(G7*$K$10,0)</f>
        <v>10787</v>
      </c>
      <c r="L7" s="24">
        <f>ROUND(H7*$L$10,0)</f>
        <v>0</v>
      </c>
      <c r="M7" s="15">
        <f>H7</f>
        <v>38833</v>
      </c>
      <c r="N7" s="15"/>
      <c r="O7" s="15">
        <f ca="1">ROUND(I7-SUM(J7:M7),)</f>
        <v>202796</v>
      </c>
      <c r="P7" s="4">
        <v>55185</v>
      </c>
      <c r="Q7" s="25" t="s">
        <v>7</v>
      </c>
      <c r="R7" s="17">
        <v>202796</v>
      </c>
      <c r="S7" s="17">
        <v>0</v>
      </c>
      <c r="T7" s="11">
        <v>0</v>
      </c>
      <c r="U7" s="11">
        <v>0</v>
      </c>
      <c r="V7" s="20">
        <f>ROUND(R7-S7-T7-U7,)</f>
        <v>202796</v>
      </c>
      <c r="W7" s="26" t="s">
        <v>8</v>
      </c>
      <c r="X7" s="20">
        <f ca="1">SUM(O7:O8)-SUM(V7:V8)</f>
        <v>0</v>
      </c>
    </row>
    <row r="8" spans="1:24" ht="39.6" x14ac:dyDescent="0.3">
      <c r="A8" s="1">
        <v>55185</v>
      </c>
      <c r="B8" s="21" t="s">
        <v>9</v>
      </c>
      <c r="C8" s="65">
        <v>45145</v>
      </c>
      <c r="D8" s="22">
        <v>20</v>
      </c>
      <c r="E8" s="23">
        <v>38833</v>
      </c>
      <c r="F8" s="27">
        <v>0</v>
      </c>
      <c r="G8" s="9">
        <f>E8-F8</f>
        <v>38833</v>
      </c>
      <c r="H8" s="11">
        <v>0</v>
      </c>
      <c r="I8" s="12">
        <f>G8+H8</f>
        <v>38833</v>
      </c>
      <c r="J8" s="12">
        <v>0</v>
      </c>
      <c r="K8" s="15">
        <v>0</v>
      </c>
      <c r="L8" s="6">
        <v>0</v>
      </c>
      <c r="M8" s="15">
        <v>0</v>
      </c>
      <c r="N8" s="15">
        <v>0</v>
      </c>
      <c r="O8" s="15">
        <f>ROUND(I8-SUM(J8:N8),)</f>
        <v>38833</v>
      </c>
      <c r="P8" s="4" t="s">
        <v>10</v>
      </c>
      <c r="Q8" s="25" t="s">
        <v>11</v>
      </c>
      <c r="R8" s="17">
        <v>38833</v>
      </c>
      <c r="S8" s="17">
        <v>0</v>
      </c>
      <c r="T8" s="11">
        <v>0</v>
      </c>
      <c r="U8" s="11">
        <v>0</v>
      </c>
      <c r="V8" s="20">
        <f>ROUND(R8-S8-T8-U8,)</f>
        <v>38833</v>
      </c>
      <c r="W8" s="26" t="s">
        <v>12</v>
      </c>
      <c r="X8" s="20"/>
    </row>
    <row r="9" spans="1:24" ht="16.2" x14ac:dyDescent="0.3">
      <c r="A9" s="28"/>
      <c r="B9" s="29"/>
      <c r="C9" s="66"/>
      <c r="D9" s="30"/>
      <c r="E9" s="30"/>
      <c r="F9" s="30"/>
      <c r="G9" s="31">
        <f>E9-F9</f>
        <v>0</v>
      </c>
      <c r="H9" s="32">
        <f>G9*18%</f>
        <v>0</v>
      </c>
      <c r="I9" s="33">
        <f>G9+H9</f>
        <v>0</v>
      </c>
      <c r="J9" s="33">
        <f ca="1">G9*$J$10</f>
        <v>0</v>
      </c>
      <c r="K9" s="34"/>
      <c r="L9" s="35"/>
      <c r="M9" s="36"/>
      <c r="N9" s="37"/>
      <c r="O9" s="37">
        <f ca="1">ROUND(I9-SUM(J9:M9),)</f>
        <v>0</v>
      </c>
      <c r="P9" s="38">
        <f>A10</f>
        <v>55183</v>
      </c>
      <c r="Q9" s="39"/>
      <c r="R9" s="40"/>
      <c r="S9" s="40"/>
      <c r="T9" s="32"/>
      <c r="U9" s="32"/>
      <c r="V9" s="41"/>
      <c r="W9" s="42"/>
      <c r="X9" s="41"/>
    </row>
    <row r="10" spans="1:24" ht="52.8" x14ac:dyDescent="0.3">
      <c r="A10" s="1">
        <v>55183</v>
      </c>
      <c r="B10" s="43" t="s">
        <v>13</v>
      </c>
      <c r="C10" s="67">
        <v>45175</v>
      </c>
      <c r="D10" s="22" t="s">
        <v>14</v>
      </c>
      <c r="E10" s="23">
        <v>440650</v>
      </c>
      <c r="F10" s="9">
        <v>41965</v>
      </c>
      <c r="G10" s="9">
        <f>E10-F10</f>
        <v>398685</v>
      </c>
      <c r="H10" s="11">
        <f>G10*18%</f>
        <v>71763.3</v>
      </c>
      <c r="I10" s="12">
        <f>G10+H10</f>
        <v>470448.3</v>
      </c>
      <c r="J10" s="12">
        <f ca="1">G10*$J$10</f>
        <v>3986.85</v>
      </c>
      <c r="K10" s="15">
        <f ca="1">G10*$K$10</f>
        <v>19934.25</v>
      </c>
      <c r="L10" s="15">
        <v>0</v>
      </c>
      <c r="M10" s="15">
        <f>H10</f>
        <v>71763.3</v>
      </c>
      <c r="N10" s="15">
        <v>0</v>
      </c>
      <c r="O10" s="15">
        <f ca="1">ROUND(I10-SUM(J10:N10),)</f>
        <v>374764</v>
      </c>
      <c r="P10" s="4"/>
      <c r="Q10" s="25" t="s">
        <v>15</v>
      </c>
      <c r="R10" s="17">
        <v>198000</v>
      </c>
      <c r="S10" s="17">
        <v>0</v>
      </c>
      <c r="T10" s="11">
        <v>0</v>
      </c>
      <c r="U10" s="11">
        <v>0</v>
      </c>
      <c r="V10" s="20">
        <v>198000</v>
      </c>
      <c r="W10" s="26" t="s">
        <v>16</v>
      </c>
      <c r="X10" s="20">
        <f ca="1">SUM(O10:O12)-SUM(V10:V12)</f>
        <v>0</v>
      </c>
    </row>
    <row r="11" spans="1:24" x14ac:dyDescent="0.3">
      <c r="A11" s="1">
        <v>55183</v>
      </c>
      <c r="B11" s="43" t="s">
        <v>17</v>
      </c>
      <c r="C11" s="67">
        <v>45214</v>
      </c>
      <c r="D11" s="22" t="s">
        <v>14</v>
      </c>
      <c r="E11" s="23">
        <v>71763</v>
      </c>
      <c r="F11" s="9">
        <v>0</v>
      </c>
      <c r="G11" s="9">
        <f>E11-F11</f>
        <v>71763</v>
      </c>
      <c r="H11" s="11">
        <v>0</v>
      </c>
      <c r="I11" s="12">
        <f>G11+H11</f>
        <v>71763</v>
      </c>
      <c r="J11" s="12">
        <v>0</v>
      </c>
      <c r="K11" s="15">
        <v>0</v>
      </c>
      <c r="L11" s="15"/>
      <c r="M11" s="15">
        <f>H11</f>
        <v>0</v>
      </c>
      <c r="N11" s="15">
        <v>0</v>
      </c>
      <c r="O11" s="15">
        <f>ROUND(I11-SUM(J11:N11),)</f>
        <v>71763</v>
      </c>
      <c r="P11" s="4"/>
      <c r="Q11" s="25" t="s">
        <v>18</v>
      </c>
      <c r="R11" s="17">
        <v>176764</v>
      </c>
      <c r="S11" s="17"/>
      <c r="T11" s="11"/>
      <c r="U11" s="11"/>
      <c r="V11" s="20">
        <v>176764</v>
      </c>
      <c r="W11" s="44" t="s">
        <v>19</v>
      </c>
      <c r="X11" s="20"/>
    </row>
    <row r="12" spans="1:24" x14ac:dyDescent="0.3">
      <c r="A12" s="1">
        <v>55183</v>
      </c>
      <c r="B12" s="43"/>
      <c r="C12" s="68"/>
      <c r="D12" s="45"/>
      <c r="E12" s="23"/>
      <c r="F12" s="9"/>
      <c r="G12" s="9"/>
      <c r="H12" s="11"/>
      <c r="I12" s="12"/>
      <c r="J12" s="12"/>
      <c r="K12" s="10"/>
      <c r="L12" s="10"/>
      <c r="M12" s="15"/>
      <c r="N12" s="15"/>
      <c r="O12" s="15"/>
      <c r="P12" s="4"/>
      <c r="Q12" s="25"/>
      <c r="R12" s="17"/>
      <c r="S12" s="17"/>
      <c r="T12" s="11"/>
      <c r="U12" s="11"/>
      <c r="V12" s="20">
        <v>71763</v>
      </c>
      <c r="W12" s="26" t="s">
        <v>20</v>
      </c>
      <c r="X12" s="20"/>
    </row>
    <row r="13" spans="1:24" ht="16.2" x14ac:dyDescent="0.3">
      <c r="A13" s="28"/>
      <c r="B13" s="29"/>
      <c r="C13" s="66"/>
      <c r="D13" s="30"/>
      <c r="E13" s="30"/>
      <c r="F13" s="30"/>
      <c r="G13" s="31"/>
      <c r="H13" s="32"/>
      <c r="I13" s="33"/>
      <c r="J13" s="33"/>
      <c r="K13" s="34"/>
      <c r="L13" s="35"/>
      <c r="M13" s="37"/>
      <c r="N13" s="37"/>
      <c r="O13" s="37"/>
      <c r="P13" s="38">
        <f>A14</f>
        <v>53159</v>
      </c>
      <c r="Q13" s="39"/>
      <c r="R13" s="40"/>
      <c r="S13" s="40"/>
      <c r="T13" s="32"/>
      <c r="U13" s="32"/>
      <c r="V13" s="41"/>
      <c r="W13" s="42"/>
      <c r="X13" s="41"/>
    </row>
    <row r="14" spans="1:24" ht="97.2" x14ac:dyDescent="0.3">
      <c r="A14" s="1">
        <v>53159</v>
      </c>
      <c r="B14" s="46" t="s">
        <v>21</v>
      </c>
      <c r="C14" s="69">
        <v>44942</v>
      </c>
      <c r="D14" s="27">
        <v>12</v>
      </c>
      <c r="E14" s="27">
        <v>381000</v>
      </c>
      <c r="F14" s="27">
        <v>47305.279999999999</v>
      </c>
      <c r="G14" s="9">
        <v>333694.71999999997</v>
      </c>
      <c r="H14" s="11">
        <v>60065</v>
      </c>
      <c r="I14" s="12">
        <v>393760</v>
      </c>
      <c r="J14" s="12">
        <v>3337</v>
      </c>
      <c r="K14" s="10">
        <v>16684.736000000001</v>
      </c>
      <c r="L14" s="47"/>
      <c r="M14" s="15">
        <v>60065</v>
      </c>
      <c r="N14" s="15"/>
      <c r="O14" s="15">
        <v>313673</v>
      </c>
      <c r="P14" s="4"/>
      <c r="Q14" s="25" t="s">
        <v>22</v>
      </c>
      <c r="R14" s="17">
        <v>150000</v>
      </c>
      <c r="S14" s="17">
        <v>1500</v>
      </c>
      <c r="T14" s="11">
        <v>0</v>
      </c>
      <c r="U14" s="11">
        <v>0</v>
      </c>
      <c r="V14" s="20">
        <v>148500</v>
      </c>
      <c r="W14" s="26" t="s">
        <v>23</v>
      </c>
      <c r="X14" s="20">
        <f>SUM(O14:O16)-SUM(V14:V16)</f>
        <v>0</v>
      </c>
    </row>
    <row r="15" spans="1:24" ht="48.6" x14ac:dyDescent="0.3">
      <c r="A15" s="1">
        <v>53159</v>
      </c>
      <c r="B15" s="46" t="s">
        <v>24</v>
      </c>
      <c r="C15" s="69">
        <v>44978</v>
      </c>
      <c r="D15" s="27">
        <v>12</v>
      </c>
      <c r="E15" s="27">
        <v>60065</v>
      </c>
      <c r="F15" s="27">
        <v>0</v>
      </c>
      <c r="G15" s="9">
        <v>60065</v>
      </c>
      <c r="H15" s="11">
        <v>0</v>
      </c>
      <c r="I15" s="12">
        <v>60065</v>
      </c>
      <c r="J15" s="12">
        <v>0</v>
      </c>
      <c r="K15" s="10">
        <v>0</v>
      </c>
      <c r="L15" s="47"/>
      <c r="M15" s="15">
        <v>0</v>
      </c>
      <c r="N15" s="15"/>
      <c r="O15" s="15">
        <v>60065</v>
      </c>
      <c r="P15" s="4"/>
      <c r="Q15" s="25" t="s">
        <v>25</v>
      </c>
      <c r="R15" s="17">
        <v>165173</v>
      </c>
      <c r="S15" s="17">
        <v>0</v>
      </c>
      <c r="T15" s="11">
        <v>0</v>
      </c>
      <c r="U15" s="11">
        <v>0</v>
      </c>
      <c r="V15" s="20">
        <v>165173</v>
      </c>
      <c r="W15" s="26" t="s">
        <v>26</v>
      </c>
      <c r="X15" s="20"/>
    </row>
    <row r="16" spans="1:24" ht="16.2" x14ac:dyDescent="0.3">
      <c r="A16" s="1">
        <v>53159</v>
      </c>
      <c r="B16" s="46"/>
      <c r="C16" s="69"/>
      <c r="D16" s="27"/>
      <c r="E16" s="27"/>
      <c r="F16" s="27"/>
      <c r="G16" s="9"/>
      <c r="H16" s="11"/>
      <c r="I16" s="12"/>
      <c r="J16" s="12"/>
      <c r="K16" s="10"/>
      <c r="L16" s="47"/>
      <c r="M16" s="15"/>
      <c r="N16" s="15"/>
      <c r="O16" s="15"/>
      <c r="P16" s="4"/>
      <c r="Q16" s="25" t="s">
        <v>27</v>
      </c>
      <c r="R16" s="17">
        <v>60065</v>
      </c>
      <c r="S16" s="17">
        <v>0</v>
      </c>
      <c r="T16" s="11"/>
      <c r="U16" s="11"/>
      <c r="V16" s="20">
        <v>60065</v>
      </c>
      <c r="W16" s="26" t="s">
        <v>28</v>
      </c>
      <c r="X16" s="20"/>
    </row>
    <row r="17" spans="1:24" ht="16.2" x14ac:dyDescent="0.3">
      <c r="A17" s="28"/>
      <c r="B17" s="29"/>
      <c r="C17" s="66"/>
      <c r="D17" s="30"/>
      <c r="E17" s="30"/>
      <c r="F17" s="30"/>
      <c r="G17" s="31"/>
      <c r="H17" s="32"/>
      <c r="I17" s="33"/>
      <c r="J17" s="33"/>
      <c r="K17" s="34"/>
      <c r="L17" s="35"/>
      <c r="M17" s="37"/>
      <c r="N17" s="37"/>
      <c r="O17" s="37"/>
      <c r="P17" s="38">
        <f>A18</f>
        <v>52945</v>
      </c>
      <c r="Q17" s="39"/>
      <c r="R17" s="40"/>
      <c r="S17" s="40"/>
      <c r="T17" s="32"/>
      <c r="U17" s="32"/>
      <c r="V17" s="41"/>
      <c r="W17" s="42"/>
      <c r="X17" s="41"/>
    </row>
    <row r="18" spans="1:24" ht="97.2" x14ac:dyDescent="0.3">
      <c r="A18" s="1">
        <v>52945</v>
      </c>
      <c r="B18" s="46" t="s">
        <v>29</v>
      </c>
      <c r="C18" s="69">
        <v>44942</v>
      </c>
      <c r="D18" s="27">
        <v>10</v>
      </c>
      <c r="E18" s="27">
        <v>381000</v>
      </c>
      <c r="F18" s="27">
        <v>57301</v>
      </c>
      <c r="G18" s="9">
        <v>323699</v>
      </c>
      <c r="H18" s="11">
        <v>58266</v>
      </c>
      <c r="I18" s="12">
        <v>381965</v>
      </c>
      <c r="J18" s="12">
        <v>3237</v>
      </c>
      <c r="K18" s="10">
        <v>16184.95</v>
      </c>
      <c r="L18" s="47"/>
      <c r="M18" s="15">
        <v>58266</v>
      </c>
      <c r="N18" s="15"/>
      <c r="O18" s="15">
        <v>304277</v>
      </c>
      <c r="P18" s="4"/>
      <c r="Q18" s="25" t="s">
        <v>30</v>
      </c>
      <c r="R18" s="17">
        <v>150000</v>
      </c>
      <c r="S18" s="17">
        <v>1500</v>
      </c>
      <c r="T18" s="11">
        <v>0</v>
      </c>
      <c r="U18" s="11">
        <v>0</v>
      </c>
      <c r="V18" s="20">
        <v>148500</v>
      </c>
      <c r="W18" s="26" t="s">
        <v>31</v>
      </c>
      <c r="X18" s="20">
        <f>SUM(O18:O20)-SUM(V18:V20)</f>
        <v>0</v>
      </c>
    </row>
    <row r="19" spans="1:24" ht="48.6" x14ac:dyDescent="0.3">
      <c r="A19" s="1">
        <v>52945</v>
      </c>
      <c r="B19" s="46" t="s">
        <v>24</v>
      </c>
      <c r="C19" s="69"/>
      <c r="D19" s="27">
        <v>10</v>
      </c>
      <c r="E19" s="27">
        <v>58266</v>
      </c>
      <c r="F19" s="27">
        <v>0</v>
      </c>
      <c r="G19" s="9">
        <v>58266</v>
      </c>
      <c r="H19" s="11">
        <v>0</v>
      </c>
      <c r="I19" s="12">
        <v>58266</v>
      </c>
      <c r="J19" s="12">
        <v>0</v>
      </c>
      <c r="K19" s="10">
        <v>0</v>
      </c>
      <c r="L19" s="47"/>
      <c r="M19" s="15">
        <v>0</v>
      </c>
      <c r="N19" s="15"/>
      <c r="O19" s="15">
        <v>58266</v>
      </c>
      <c r="P19" s="4"/>
      <c r="Q19" s="25" t="s">
        <v>32</v>
      </c>
      <c r="R19" s="17">
        <v>155777</v>
      </c>
      <c r="S19" s="17">
        <v>0</v>
      </c>
      <c r="T19" s="11">
        <v>0</v>
      </c>
      <c r="U19" s="11">
        <v>0</v>
      </c>
      <c r="V19" s="20">
        <v>155777</v>
      </c>
      <c r="W19" s="26" t="s">
        <v>33</v>
      </c>
      <c r="X19" s="20"/>
    </row>
    <row r="20" spans="1:24" ht="16.2" x14ac:dyDescent="0.3">
      <c r="A20" s="1">
        <v>52945</v>
      </c>
      <c r="B20" s="46"/>
      <c r="C20" s="69"/>
      <c r="D20" s="27"/>
      <c r="E20" s="27"/>
      <c r="F20" s="27"/>
      <c r="G20" s="9"/>
      <c r="H20" s="11"/>
      <c r="I20" s="12"/>
      <c r="J20" s="12"/>
      <c r="K20" s="10"/>
      <c r="L20" s="47"/>
      <c r="M20" s="15"/>
      <c r="N20" s="15"/>
      <c r="O20" s="15"/>
      <c r="P20" s="4"/>
      <c r="Q20" s="25" t="s">
        <v>34</v>
      </c>
      <c r="R20" s="17">
        <v>58266</v>
      </c>
      <c r="S20" s="17">
        <v>0</v>
      </c>
      <c r="T20" s="11"/>
      <c r="U20" s="11"/>
      <c r="V20" s="20">
        <v>58266</v>
      </c>
      <c r="W20" s="26" t="s">
        <v>35</v>
      </c>
      <c r="X20" s="20"/>
    </row>
    <row r="21" spans="1:24" ht="16.2" x14ac:dyDescent="0.3">
      <c r="A21" s="28"/>
      <c r="B21" s="29"/>
      <c r="C21" s="66"/>
      <c r="D21" s="30"/>
      <c r="E21" s="30"/>
      <c r="F21" s="30"/>
      <c r="G21" s="31"/>
      <c r="H21" s="32"/>
      <c r="I21" s="33"/>
      <c r="J21" s="33"/>
      <c r="K21" s="34"/>
      <c r="L21" s="35"/>
      <c r="M21" s="37"/>
      <c r="N21" s="37"/>
      <c r="O21" s="37"/>
      <c r="P21" s="38">
        <f>A22</f>
        <v>52944</v>
      </c>
      <c r="Q21" s="39"/>
      <c r="R21" s="40"/>
      <c r="S21" s="40"/>
      <c r="T21" s="32"/>
      <c r="U21" s="32"/>
      <c r="V21" s="41"/>
      <c r="W21" s="42"/>
      <c r="X21" s="41"/>
    </row>
    <row r="22" spans="1:24" ht="113.4" x14ac:dyDescent="0.3">
      <c r="A22" s="1">
        <v>52944</v>
      </c>
      <c r="B22" s="46" t="s">
        <v>36</v>
      </c>
      <c r="C22" s="69">
        <v>44942</v>
      </c>
      <c r="D22" s="27">
        <v>11</v>
      </c>
      <c r="E22" s="27">
        <v>381000</v>
      </c>
      <c r="F22" s="27">
        <v>62220</v>
      </c>
      <c r="G22" s="9">
        <v>318780</v>
      </c>
      <c r="H22" s="11">
        <v>57380</v>
      </c>
      <c r="I22" s="12">
        <v>376160</v>
      </c>
      <c r="J22" s="12">
        <v>3188</v>
      </c>
      <c r="K22" s="10">
        <v>15939</v>
      </c>
      <c r="L22" s="47"/>
      <c r="M22" s="15">
        <v>57380</v>
      </c>
      <c r="N22" s="15"/>
      <c r="O22" s="15">
        <v>299653</v>
      </c>
      <c r="P22" s="4"/>
      <c r="Q22" s="25" t="s">
        <v>37</v>
      </c>
      <c r="R22" s="17">
        <v>150000</v>
      </c>
      <c r="S22" s="17">
        <v>1500</v>
      </c>
      <c r="T22" s="11">
        <v>0</v>
      </c>
      <c r="U22" s="11">
        <v>0</v>
      </c>
      <c r="V22" s="20">
        <v>148500</v>
      </c>
      <c r="W22" s="26" t="s">
        <v>38</v>
      </c>
      <c r="X22" s="20">
        <f>SUM(O22:O25)-SUM(V22:V25)</f>
        <v>0</v>
      </c>
    </row>
    <row r="23" spans="1:24" ht="48.6" x14ac:dyDescent="0.3">
      <c r="A23" s="1">
        <v>52944</v>
      </c>
      <c r="B23" s="46" t="s">
        <v>24</v>
      </c>
      <c r="C23" s="69"/>
      <c r="D23" s="27">
        <v>11</v>
      </c>
      <c r="E23" s="27">
        <v>57380</v>
      </c>
      <c r="F23" s="27">
        <v>0</v>
      </c>
      <c r="G23" s="9">
        <v>57380</v>
      </c>
      <c r="H23" s="11">
        <v>0</v>
      </c>
      <c r="I23" s="12">
        <v>57380</v>
      </c>
      <c r="J23" s="12">
        <v>0</v>
      </c>
      <c r="K23" s="10">
        <v>0</v>
      </c>
      <c r="L23" s="47"/>
      <c r="M23" s="15">
        <v>0</v>
      </c>
      <c r="N23" s="15"/>
      <c r="O23" s="15">
        <v>57380</v>
      </c>
      <c r="P23" s="4"/>
      <c r="Q23" s="25" t="s">
        <v>39</v>
      </c>
      <c r="R23" s="17">
        <v>151153</v>
      </c>
      <c r="S23" s="17">
        <v>0</v>
      </c>
      <c r="T23" s="11">
        <v>0</v>
      </c>
      <c r="U23" s="11">
        <v>0</v>
      </c>
      <c r="V23" s="20">
        <v>151153</v>
      </c>
      <c r="W23" s="26" t="s">
        <v>40</v>
      </c>
      <c r="X23" s="20"/>
    </row>
    <row r="24" spans="1:24" ht="16.2" x14ac:dyDescent="0.3">
      <c r="A24" s="1">
        <v>52944</v>
      </c>
      <c r="B24" s="46"/>
      <c r="C24" s="69"/>
      <c r="D24" s="27"/>
      <c r="E24" s="27"/>
      <c r="F24" s="27"/>
      <c r="G24" s="9"/>
      <c r="H24" s="11"/>
      <c r="I24" s="12"/>
      <c r="J24" s="12"/>
      <c r="K24" s="10"/>
      <c r="L24" s="47"/>
      <c r="M24" s="15"/>
      <c r="N24" s="15"/>
      <c r="O24" s="15"/>
      <c r="P24" s="4"/>
      <c r="Q24" s="25" t="s">
        <v>41</v>
      </c>
      <c r="R24" s="17">
        <v>57380</v>
      </c>
      <c r="S24" s="17">
        <v>0</v>
      </c>
      <c r="T24" s="11"/>
      <c r="U24" s="11"/>
      <c r="V24" s="20">
        <v>57380</v>
      </c>
      <c r="W24" s="26" t="s">
        <v>42</v>
      </c>
      <c r="X24" s="20"/>
    </row>
    <row r="25" spans="1:24" ht="16.2" x14ac:dyDescent="0.3">
      <c r="A25" s="1">
        <v>52944</v>
      </c>
      <c r="B25" s="46"/>
      <c r="C25" s="69"/>
      <c r="D25" s="27"/>
      <c r="E25" s="27"/>
      <c r="F25" s="27"/>
      <c r="G25" s="9"/>
      <c r="H25" s="11"/>
      <c r="I25" s="12"/>
      <c r="J25" s="12"/>
      <c r="K25" s="10"/>
      <c r="L25" s="47"/>
      <c r="M25" s="15"/>
      <c r="N25" s="15"/>
      <c r="O25" s="15"/>
      <c r="P25" s="4"/>
      <c r="Q25" s="25"/>
      <c r="R25" s="17"/>
      <c r="S25" s="17"/>
      <c r="T25" s="11"/>
      <c r="U25" s="11"/>
      <c r="V25" s="20"/>
      <c r="W25" s="26"/>
      <c r="X25" s="20"/>
    </row>
    <row r="26" spans="1:24" ht="16.2" x14ac:dyDescent="0.3">
      <c r="A26" s="28"/>
      <c r="B26" s="29"/>
      <c r="C26" s="66"/>
      <c r="D26" s="30"/>
      <c r="E26" s="30"/>
      <c r="F26" s="30"/>
      <c r="G26" s="31"/>
      <c r="H26" s="32"/>
      <c r="I26" s="33"/>
      <c r="J26" s="33"/>
      <c r="K26" s="34"/>
      <c r="L26" s="35"/>
      <c r="M26" s="37"/>
      <c r="N26" s="37"/>
      <c r="O26" s="37"/>
      <c r="P26" s="38">
        <f>A27</f>
        <v>51332</v>
      </c>
      <c r="Q26" s="39"/>
      <c r="R26" s="40"/>
      <c r="S26" s="40"/>
      <c r="T26" s="32"/>
      <c r="U26" s="32"/>
      <c r="V26" s="41"/>
      <c r="W26" s="42"/>
      <c r="X26" s="41"/>
    </row>
    <row r="27" spans="1:24" ht="32.4" x14ac:dyDescent="0.3">
      <c r="A27" s="1">
        <v>51332</v>
      </c>
      <c r="B27" s="46" t="s">
        <v>112</v>
      </c>
      <c r="C27" s="69">
        <v>45084</v>
      </c>
      <c r="D27" s="27">
        <v>23</v>
      </c>
      <c r="E27" s="27">
        <v>515550.00000000006</v>
      </c>
      <c r="F27" s="27">
        <v>45780</v>
      </c>
      <c r="G27" s="9">
        <v>469770.00000000006</v>
      </c>
      <c r="H27" s="11">
        <v>84559</v>
      </c>
      <c r="I27" s="12">
        <v>554329</v>
      </c>
      <c r="J27" s="12">
        <v>4698</v>
      </c>
      <c r="K27" s="10">
        <v>23489</v>
      </c>
      <c r="L27" s="47">
        <v>23488.500000000004</v>
      </c>
      <c r="M27" s="15">
        <f>+H27</f>
        <v>84559</v>
      </c>
      <c r="N27" s="15">
        <v>117600.00000000003</v>
      </c>
      <c r="O27" s="15">
        <v>300495</v>
      </c>
      <c r="P27" s="4"/>
      <c r="Q27" s="25" t="s">
        <v>43</v>
      </c>
      <c r="R27" s="17">
        <v>150000</v>
      </c>
      <c r="S27" s="17">
        <v>1500</v>
      </c>
      <c r="T27" s="11">
        <v>0</v>
      </c>
      <c r="U27" s="11">
        <v>0</v>
      </c>
      <c r="V27" s="20">
        <v>148500</v>
      </c>
      <c r="W27" s="26" t="s">
        <v>44</v>
      </c>
      <c r="X27" s="20">
        <f>SUM(O27:O29)-SUM(V27:V29)</f>
        <v>2</v>
      </c>
    </row>
    <row r="28" spans="1:24" ht="16.2" x14ac:dyDescent="0.3">
      <c r="A28" s="1">
        <v>51332</v>
      </c>
      <c r="B28" s="46" t="s">
        <v>17</v>
      </c>
      <c r="C28" s="69"/>
      <c r="D28" s="27"/>
      <c r="E28" s="27">
        <v>84559</v>
      </c>
      <c r="F28" s="27"/>
      <c r="G28" s="9"/>
      <c r="H28" s="11"/>
      <c r="I28" s="12">
        <v>84559</v>
      </c>
      <c r="J28" s="12"/>
      <c r="K28" s="10"/>
      <c r="L28" s="47"/>
      <c r="M28" s="15"/>
      <c r="N28" s="15"/>
      <c r="O28" s="15">
        <v>84559</v>
      </c>
      <c r="P28" s="4"/>
      <c r="Q28" s="25" t="s">
        <v>45</v>
      </c>
      <c r="R28" s="17">
        <v>151994</v>
      </c>
      <c r="S28" s="17">
        <v>0</v>
      </c>
      <c r="T28" s="11">
        <v>0</v>
      </c>
      <c r="U28" s="11">
        <v>0</v>
      </c>
      <c r="V28" s="20">
        <v>151994</v>
      </c>
      <c r="W28" s="26" t="s">
        <v>46</v>
      </c>
      <c r="X28" s="20"/>
    </row>
    <row r="29" spans="1:24" ht="16.2" x14ac:dyDescent="0.3">
      <c r="A29" s="1">
        <v>51332</v>
      </c>
      <c r="B29" s="46"/>
      <c r="C29" s="69"/>
      <c r="D29" s="27"/>
      <c r="E29" s="27"/>
      <c r="F29" s="27"/>
      <c r="G29" s="9"/>
      <c r="H29" s="11"/>
      <c r="I29" s="12"/>
      <c r="J29" s="12"/>
      <c r="K29" s="10"/>
      <c r="L29" s="47"/>
      <c r="M29" s="15"/>
      <c r="N29" s="15"/>
      <c r="O29" s="15"/>
      <c r="P29" s="4"/>
      <c r="Q29" s="25" t="s">
        <v>47</v>
      </c>
      <c r="R29" s="17">
        <v>84558</v>
      </c>
      <c r="S29" s="17"/>
      <c r="T29" s="11"/>
      <c r="U29" s="11"/>
      <c r="V29" s="20">
        <v>84558</v>
      </c>
      <c r="W29" s="48" t="s">
        <v>48</v>
      </c>
      <c r="X29" s="20"/>
    </row>
    <row r="30" spans="1:24" ht="16.2" x14ac:dyDescent="0.3">
      <c r="A30" s="28"/>
      <c r="B30" s="29"/>
      <c r="C30" s="66"/>
      <c r="D30" s="30"/>
      <c r="E30" s="30"/>
      <c r="F30" s="30"/>
      <c r="G30" s="31"/>
      <c r="H30" s="32"/>
      <c r="I30" s="33"/>
      <c r="J30" s="33"/>
      <c r="K30" s="34"/>
      <c r="L30" s="35"/>
      <c r="M30" s="37"/>
      <c r="N30" s="37"/>
      <c r="O30" s="37"/>
      <c r="P30" s="38">
        <f>A31</f>
        <v>51271</v>
      </c>
      <c r="Q30" s="39"/>
      <c r="R30" s="40"/>
      <c r="S30" s="40"/>
      <c r="T30" s="32"/>
      <c r="U30" s="32"/>
      <c r="V30" s="41"/>
      <c r="W30" s="42"/>
      <c r="X30" s="41"/>
    </row>
    <row r="31" spans="1:24" ht="97.2" x14ac:dyDescent="0.3">
      <c r="A31" s="1">
        <v>51271</v>
      </c>
      <c r="B31" s="46" t="s">
        <v>49</v>
      </c>
      <c r="C31" s="69">
        <v>44798</v>
      </c>
      <c r="D31" s="27">
        <v>4</v>
      </c>
      <c r="E31" s="27">
        <v>413525</v>
      </c>
      <c r="F31" s="27">
        <v>0</v>
      </c>
      <c r="G31" s="9">
        <v>413525</v>
      </c>
      <c r="H31" s="11">
        <v>74435</v>
      </c>
      <c r="I31" s="12">
        <v>487960</v>
      </c>
      <c r="J31" s="12">
        <v>4135.25</v>
      </c>
      <c r="K31" s="10">
        <v>20676.25</v>
      </c>
      <c r="L31" s="47"/>
      <c r="M31" s="15">
        <v>74435</v>
      </c>
      <c r="N31" s="15"/>
      <c r="O31" s="15">
        <v>388714</v>
      </c>
      <c r="P31" s="4"/>
      <c r="Q31" s="25" t="s">
        <v>50</v>
      </c>
      <c r="R31" s="17">
        <v>300000</v>
      </c>
      <c r="S31" s="17">
        <v>3000</v>
      </c>
      <c r="T31" s="11">
        <v>0</v>
      </c>
      <c r="U31" s="11">
        <v>0</v>
      </c>
      <c r="V31" s="20">
        <v>297000</v>
      </c>
      <c r="W31" s="26" t="s">
        <v>51</v>
      </c>
      <c r="X31" s="20">
        <f>SUM(O31:O33)-SUM(V31:V33)</f>
        <v>0</v>
      </c>
    </row>
    <row r="32" spans="1:24" ht="48.6" x14ac:dyDescent="0.3">
      <c r="A32" s="1">
        <v>51271</v>
      </c>
      <c r="B32" s="46" t="s">
        <v>24</v>
      </c>
      <c r="C32" s="69">
        <v>44818</v>
      </c>
      <c r="D32" s="27">
        <v>4</v>
      </c>
      <c r="E32" s="27">
        <v>74435</v>
      </c>
      <c r="F32" s="27"/>
      <c r="G32" s="9">
        <v>74435</v>
      </c>
      <c r="H32" s="11">
        <v>0</v>
      </c>
      <c r="I32" s="12">
        <v>74435</v>
      </c>
      <c r="J32" s="12">
        <v>0</v>
      </c>
      <c r="K32" s="10">
        <v>0</v>
      </c>
      <c r="L32" s="47"/>
      <c r="M32" s="15"/>
      <c r="N32" s="15"/>
      <c r="O32" s="15">
        <v>74435</v>
      </c>
      <c r="P32" s="4"/>
      <c r="Q32" s="25" t="s">
        <v>52</v>
      </c>
      <c r="R32" s="17">
        <v>74435</v>
      </c>
      <c r="S32" s="17">
        <v>0</v>
      </c>
      <c r="T32" s="11">
        <v>0</v>
      </c>
      <c r="U32" s="11">
        <v>0</v>
      </c>
      <c r="V32" s="20">
        <v>74435</v>
      </c>
      <c r="W32" s="26" t="s">
        <v>53</v>
      </c>
      <c r="X32" s="20"/>
    </row>
    <row r="33" spans="1:24" ht="16.2" x14ac:dyDescent="0.3">
      <c r="A33" s="1">
        <v>51271</v>
      </c>
      <c r="B33" s="46"/>
      <c r="C33" s="69"/>
      <c r="D33" s="27"/>
      <c r="E33" s="27"/>
      <c r="F33" s="27"/>
      <c r="G33" s="9">
        <v>0</v>
      </c>
      <c r="H33" s="11">
        <v>0</v>
      </c>
      <c r="I33" s="12">
        <v>0</v>
      </c>
      <c r="J33" s="12">
        <v>0</v>
      </c>
      <c r="K33" s="10">
        <v>0</v>
      </c>
      <c r="L33" s="47"/>
      <c r="M33" s="15"/>
      <c r="N33" s="15"/>
      <c r="O33" s="15"/>
      <c r="P33" s="4"/>
      <c r="Q33" s="25" t="s">
        <v>54</v>
      </c>
      <c r="R33" s="17">
        <v>91714</v>
      </c>
      <c r="S33" s="17">
        <v>0</v>
      </c>
      <c r="T33" s="11"/>
      <c r="U33" s="11"/>
      <c r="V33" s="20">
        <v>91714</v>
      </c>
      <c r="W33" s="26" t="s">
        <v>55</v>
      </c>
      <c r="X33" s="20"/>
    </row>
    <row r="34" spans="1:24" ht="16.2" x14ac:dyDescent="0.3">
      <c r="A34" s="28"/>
      <c r="B34" s="29"/>
      <c r="C34" s="66"/>
      <c r="D34" s="30"/>
      <c r="E34" s="30"/>
      <c r="F34" s="30"/>
      <c r="G34" s="31"/>
      <c r="H34" s="32"/>
      <c r="I34" s="33"/>
      <c r="J34" s="33"/>
      <c r="K34" s="34"/>
      <c r="L34" s="35"/>
      <c r="M34" s="37"/>
      <c r="N34" s="37"/>
      <c r="O34" s="37"/>
      <c r="P34" s="38">
        <f>A35</f>
        <v>51270</v>
      </c>
      <c r="Q34" s="39"/>
      <c r="R34" s="40"/>
      <c r="S34" s="40"/>
      <c r="T34" s="32"/>
      <c r="U34" s="32"/>
      <c r="V34" s="41"/>
      <c r="W34" s="42"/>
      <c r="X34" s="41"/>
    </row>
    <row r="35" spans="1:24" ht="81" x14ac:dyDescent="0.3">
      <c r="A35" s="1">
        <v>51270</v>
      </c>
      <c r="B35" s="46" t="s">
        <v>56</v>
      </c>
      <c r="C35" s="69">
        <v>44804</v>
      </c>
      <c r="D35" s="27">
        <v>5</v>
      </c>
      <c r="E35" s="27">
        <v>547925</v>
      </c>
      <c r="F35" s="27">
        <v>0</v>
      </c>
      <c r="G35" s="9">
        <v>547925</v>
      </c>
      <c r="H35" s="11">
        <v>98626.5</v>
      </c>
      <c r="I35" s="12">
        <v>646551.5</v>
      </c>
      <c r="J35" s="12">
        <v>5479.25</v>
      </c>
      <c r="K35" s="10">
        <v>27396.25</v>
      </c>
      <c r="L35" s="47"/>
      <c r="M35" s="15">
        <f>+H35</f>
        <v>98626.5</v>
      </c>
      <c r="N35" s="15">
        <v>150951.50000000003</v>
      </c>
      <c r="O35" s="15">
        <v>364098</v>
      </c>
      <c r="P35" s="4"/>
      <c r="Q35" s="25"/>
      <c r="R35" s="17"/>
      <c r="S35" s="17"/>
      <c r="T35" s="11"/>
      <c r="U35" s="11"/>
      <c r="V35" s="20">
        <v>364098</v>
      </c>
      <c r="W35" s="26" t="s">
        <v>57</v>
      </c>
      <c r="X35" s="20">
        <f>SUM(O35:O38)-SUM(V35:V38)</f>
        <v>-100001</v>
      </c>
    </row>
    <row r="36" spans="1:24" ht="48.6" x14ac:dyDescent="0.3">
      <c r="A36" s="1">
        <v>51270</v>
      </c>
      <c r="B36" s="46" t="s">
        <v>24</v>
      </c>
      <c r="C36" s="69">
        <v>44818</v>
      </c>
      <c r="D36" s="27">
        <v>5</v>
      </c>
      <c r="E36" s="27">
        <v>98626</v>
      </c>
      <c r="F36" s="27">
        <v>0</v>
      </c>
      <c r="G36" s="9">
        <v>98626</v>
      </c>
      <c r="H36" s="11">
        <v>0</v>
      </c>
      <c r="I36" s="12">
        <v>98626</v>
      </c>
      <c r="J36" s="12">
        <v>0</v>
      </c>
      <c r="K36" s="10">
        <v>0</v>
      </c>
      <c r="L36" s="47"/>
      <c r="M36" s="15"/>
      <c r="N36" s="15"/>
      <c r="O36" s="15">
        <v>98626</v>
      </c>
      <c r="P36" s="4"/>
      <c r="Q36" s="25"/>
      <c r="R36" s="17"/>
      <c r="S36" s="17"/>
      <c r="T36" s="11"/>
      <c r="U36" s="11"/>
      <c r="V36" s="20">
        <v>98627</v>
      </c>
      <c r="W36" s="26" t="s">
        <v>58</v>
      </c>
      <c r="X36" s="20"/>
    </row>
    <row r="37" spans="1:24" ht="64.8" x14ac:dyDescent="0.3">
      <c r="A37" s="1">
        <v>51270</v>
      </c>
      <c r="B37" s="46" t="s">
        <v>59</v>
      </c>
      <c r="C37" s="69">
        <v>44918</v>
      </c>
      <c r="D37" s="27"/>
      <c r="E37" s="27">
        <v>150951</v>
      </c>
      <c r="F37" s="27">
        <v>0</v>
      </c>
      <c r="G37" s="9"/>
      <c r="H37" s="11"/>
      <c r="I37" s="12"/>
      <c r="J37" s="12"/>
      <c r="K37" s="10"/>
      <c r="L37" s="47"/>
      <c r="M37" s="15"/>
      <c r="N37" s="15"/>
      <c r="O37" s="15"/>
      <c r="P37" s="4"/>
      <c r="Q37" s="25"/>
      <c r="R37" s="17"/>
      <c r="S37" s="17"/>
      <c r="T37" s="11"/>
      <c r="U37" s="11"/>
      <c r="V37" s="20">
        <v>100000</v>
      </c>
      <c r="W37" s="26" t="s">
        <v>60</v>
      </c>
      <c r="X37" s="20"/>
    </row>
    <row r="38" spans="1:24" ht="64.8" x14ac:dyDescent="0.3">
      <c r="A38" s="1">
        <v>51270</v>
      </c>
      <c r="B38" s="46" t="s">
        <v>59</v>
      </c>
      <c r="C38" s="69">
        <v>45021</v>
      </c>
      <c r="D38" s="27"/>
      <c r="E38" s="27">
        <v>50951</v>
      </c>
      <c r="F38" s="27">
        <v>0</v>
      </c>
      <c r="G38" s="9"/>
      <c r="H38" s="11"/>
      <c r="I38" s="12"/>
      <c r="J38" s="12"/>
      <c r="K38" s="10"/>
      <c r="L38" s="47"/>
      <c r="M38" s="15"/>
      <c r="N38" s="15"/>
      <c r="O38" s="15"/>
      <c r="P38" s="4"/>
      <c r="Q38" s="25"/>
      <c r="R38" s="17"/>
      <c r="S38" s="17"/>
      <c r="T38" s="11"/>
      <c r="U38" s="11"/>
      <c r="V38" s="20"/>
      <c r="W38" s="26"/>
      <c r="X38" s="20"/>
    </row>
    <row r="39" spans="1:24" ht="16.2" x14ac:dyDescent="0.3">
      <c r="A39" s="28"/>
      <c r="B39" s="29"/>
      <c r="C39" s="66"/>
      <c r="D39" s="30"/>
      <c r="E39" s="30"/>
      <c r="F39" s="30"/>
      <c r="G39" s="31"/>
      <c r="H39" s="32"/>
      <c r="I39" s="33"/>
      <c r="J39" s="33"/>
      <c r="K39" s="34"/>
      <c r="L39" s="35"/>
      <c r="M39" s="37"/>
      <c r="N39" s="37"/>
      <c r="O39" s="37"/>
      <c r="P39" s="38">
        <f>A40</f>
        <v>51269</v>
      </c>
      <c r="Q39" s="39"/>
      <c r="R39" s="40"/>
      <c r="S39" s="40"/>
      <c r="T39" s="32"/>
      <c r="U39" s="32"/>
      <c r="V39" s="41"/>
      <c r="W39" s="42"/>
      <c r="X39" s="41"/>
    </row>
    <row r="40" spans="1:24" ht="81" x14ac:dyDescent="0.3">
      <c r="A40" s="1">
        <v>51269</v>
      </c>
      <c r="B40" s="46" t="s">
        <v>61</v>
      </c>
      <c r="C40" s="69">
        <v>44748</v>
      </c>
      <c r="D40" s="27">
        <v>2</v>
      </c>
      <c r="E40" s="27">
        <v>412500</v>
      </c>
      <c r="F40" s="27">
        <v>0</v>
      </c>
      <c r="G40" s="9">
        <v>412500</v>
      </c>
      <c r="H40" s="11">
        <v>74250</v>
      </c>
      <c r="I40" s="12">
        <v>486750</v>
      </c>
      <c r="J40" s="12">
        <v>4125</v>
      </c>
      <c r="K40" s="10">
        <v>20625</v>
      </c>
      <c r="L40" s="47"/>
      <c r="M40" s="15">
        <v>74250</v>
      </c>
      <c r="N40" s="15">
        <v>19470</v>
      </c>
      <c r="O40" s="15">
        <v>368280</v>
      </c>
      <c r="P40" s="4"/>
      <c r="Q40" s="25" t="s">
        <v>62</v>
      </c>
      <c r="R40" s="17">
        <v>100000</v>
      </c>
      <c r="S40" s="17">
        <v>1000</v>
      </c>
      <c r="T40" s="11">
        <v>0</v>
      </c>
      <c r="U40" s="11">
        <v>0</v>
      </c>
      <c r="V40" s="20">
        <v>99000</v>
      </c>
      <c r="W40" s="26" t="s">
        <v>63</v>
      </c>
      <c r="X40" s="20">
        <f>SUM(O40:O44)-SUM(V40:V44)</f>
        <v>0</v>
      </c>
    </row>
    <row r="41" spans="1:24" ht="48.6" x14ac:dyDescent="0.3">
      <c r="A41" s="1">
        <v>51269</v>
      </c>
      <c r="B41" s="46" t="s">
        <v>64</v>
      </c>
      <c r="C41" s="69">
        <v>44789</v>
      </c>
      <c r="D41" s="27">
        <v>2</v>
      </c>
      <c r="E41" s="27">
        <v>74250</v>
      </c>
      <c r="F41" s="27"/>
      <c r="G41" s="9">
        <v>74250</v>
      </c>
      <c r="H41" s="11">
        <v>13365</v>
      </c>
      <c r="I41" s="12">
        <v>87615</v>
      </c>
      <c r="J41" s="12">
        <v>742.5</v>
      </c>
      <c r="K41" s="10">
        <v>3712.5</v>
      </c>
      <c r="L41" s="47"/>
      <c r="M41" s="15">
        <v>13365</v>
      </c>
      <c r="N41" s="15"/>
      <c r="O41" s="15">
        <v>69795</v>
      </c>
      <c r="P41" s="4"/>
      <c r="Q41" s="25" t="s">
        <v>65</v>
      </c>
      <c r="R41" s="17">
        <v>200000</v>
      </c>
      <c r="S41" s="17">
        <v>0</v>
      </c>
      <c r="T41" s="11">
        <v>0</v>
      </c>
      <c r="U41" s="11">
        <v>0</v>
      </c>
      <c r="V41" s="20">
        <v>200000</v>
      </c>
      <c r="W41" s="26" t="s">
        <v>66</v>
      </c>
      <c r="X41" s="20"/>
    </row>
    <row r="42" spans="1:24" ht="16.2" x14ac:dyDescent="0.3">
      <c r="A42" s="1">
        <v>51269</v>
      </c>
      <c r="B42" s="46"/>
      <c r="C42" s="69"/>
      <c r="D42" s="27"/>
      <c r="E42" s="27"/>
      <c r="F42" s="27"/>
      <c r="G42" s="9"/>
      <c r="H42" s="11"/>
      <c r="I42" s="12"/>
      <c r="J42" s="12"/>
      <c r="K42" s="10"/>
      <c r="L42" s="47"/>
      <c r="M42" s="15"/>
      <c r="N42" s="15"/>
      <c r="O42" s="15"/>
      <c r="P42" s="4"/>
      <c r="Q42" s="25" t="s">
        <v>67</v>
      </c>
      <c r="R42" s="17">
        <v>69280</v>
      </c>
      <c r="S42" s="17">
        <v>0</v>
      </c>
      <c r="T42" s="11"/>
      <c r="U42" s="11"/>
      <c r="V42" s="20">
        <v>69280</v>
      </c>
      <c r="W42" s="26" t="s">
        <v>68</v>
      </c>
      <c r="X42" s="20"/>
    </row>
    <row r="43" spans="1:24" ht="16.2" x14ac:dyDescent="0.3">
      <c r="A43" s="1">
        <v>51269</v>
      </c>
      <c r="B43" s="46"/>
      <c r="C43" s="69"/>
      <c r="D43" s="27"/>
      <c r="E43" s="27"/>
      <c r="F43" s="27"/>
      <c r="G43" s="9"/>
      <c r="H43" s="11"/>
      <c r="I43" s="12"/>
      <c r="J43" s="12"/>
      <c r="K43" s="10"/>
      <c r="L43" s="47"/>
      <c r="M43" s="15"/>
      <c r="N43" s="15"/>
      <c r="O43" s="15"/>
      <c r="P43" s="4"/>
      <c r="Q43" s="25" t="s">
        <v>69</v>
      </c>
      <c r="R43" s="17">
        <v>74250</v>
      </c>
      <c r="S43" s="17">
        <v>742.5</v>
      </c>
      <c r="T43" s="11">
        <v>3712.5</v>
      </c>
      <c r="U43" s="11">
        <v>0</v>
      </c>
      <c r="V43" s="20">
        <v>69795</v>
      </c>
      <c r="W43" s="26" t="s">
        <v>70</v>
      </c>
      <c r="X43" s="20"/>
    </row>
    <row r="44" spans="1:24" ht="16.2" x14ac:dyDescent="0.3">
      <c r="A44" s="1">
        <v>51269</v>
      </c>
      <c r="B44" s="46"/>
      <c r="C44" s="69"/>
      <c r="D44" s="27"/>
      <c r="E44" s="27"/>
      <c r="F44" s="27"/>
      <c r="G44" s="9"/>
      <c r="H44" s="11"/>
      <c r="I44" s="12"/>
      <c r="J44" s="12"/>
      <c r="K44" s="10"/>
      <c r="L44" s="47"/>
      <c r="M44" s="15"/>
      <c r="N44" s="15"/>
      <c r="O44" s="15"/>
      <c r="P44" s="4"/>
      <c r="Q44" s="25"/>
      <c r="R44" s="17"/>
      <c r="S44" s="17"/>
      <c r="T44" s="11"/>
      <c r="U44" s="11"/>
      <c r="V44" s="20"/>
      <c r="W44" s="26"/>
      <c r="X44" s="20"/>
    </row>
    <row r="45" spans="1:24" ht="16.2" x14ac:dyDescent="0.3">
      <c r="A45" s="28"/>
      <c r="B45" s="29"/>
      <c r="C45" s="66"/>
      <c r="D45" s="30"/>
      <c r="E45" s="30"/>
      <c r="F45" s="30"/>
      <c r="G45" s="31"/>
      <c r="H45" s="32"/>
      <c r="I45" s="33"/>
      <c r="J45" s="33"/>
      <c r="K45" s="34"/>
      <c r="L45" s="35"/>
      <c r="M45" s="37"/>
      <c r="N45" s="37"/>
      <c r="O45" s="37"/>
      <c r="P45" s="38">
        <f>A46</f>
        <v>50879</v>
      </c>
      <c r="Q45" s="39"/>
      <c r="R45" s="40"/>
      <c r="S45" s="40"/>
      <c r="T45" s="32"/>
      <c r="U45" s="32"/>
      <c r="V45" s="41"/>
      <c r="W45" s="42"/>
      <c r="X45" s="41"/>
    </row>
    <row r="46" spans="1:24" ht="81" x14ac:dyDescent="0.3">
      <c r="A46" s="1">
        <v>50879</v>
      </c>
      <c r="B46" s="46" t="s">
        <v>71</v>
      </c>
      <c r="C46" s="69">
        <v>44749</v>
      </c>
      <c r="D46" s="27">
        <v>3</v>
      </c>
      <c r="E46" s="27">
        <v>201300</v>
      </c>
      <c r="F46" s="27">
        <v>0</v>
      </c>
      <c r="G46" s="9">
        <v>201300</v>
      </c>
      <c r="H46" s="11">
        <v>36234</v>
      </c>
      <c r="I46" s="12">
        <v>237534</v>
      </c>
      <c r="J46" s="12">
        <v>2013</v>
      </c>
      <c r="K46" s="10">
        <v>10065</v>
      </c>
      <c r="L46" s="47"/>
      <c r="M46" s="15">
        <v>36234</v>
      </c>
      <c r="N46" s="15"/>
      <c r="O46" s="15">
        <v>189222</v>
      </c>
      <c r="P46" s="4"/>
      <c r="Q46" s="25" t="s">
        <v>72</v>
      </c>
      <c r="R46" s="17">
        <v>100000</v>
      </c>
      <c r="S46" s="17">
        <v>1000</v>
      </c>
      <c r="T46" s="11">
        <v>0</v>
      </c>
      <c r="U46" s="11">
        <v>0</v>
      </c>
      <c r="V46" s="20">
        <v>99000</v>
      </c>
      <c r="W46" s="26" t="s">
        <v>73</v>
      </c>
      <c r="X46" s="20">
        <f>SUM(O46:O49)-SUM(V46:V49)</f>
        <v>0</v>
      </c>
    </row>
    <row r="47" spans="1:24" ht="48.6" x14ac:dyDescent="0.3">
      <c r="A47" s="1">
        <v>50879</v>
      </c>
      <c r="B47" s="46" t="s">
        <v>24</v>
      </c>
      <c r="C47" s="69">
        <v>44792</v>
      </c>
      <c r="D47" s="27">
        <v>3</v>
      </c>
      <c r="E47" s="27">
        <v>36234</v>
      </c>
      <c r="F47" s="27">
        <v>0</v>
      </c>
      <c r="G47" s="9">
        <v>36234</v>
      </c>
      <c r="H47" s="11">
        <v>0</v>
      </c>
      <c r="I47" s="12">
        <v>36234</v>
      </c>
      <c r="J47" s="12">
        <v>0</v>
      </c>
      <c r="K47" s="10">
        <v>0</v>
      </c>
      <c r="L47" s="47"/>
      <c r="M47" s="15">
        <v>0</v>
      </c>
      <c r="N47" s="15"/>
      <c r="O47" s="15">
        <v>36234</v>
      </c>
      <c r="P47" s="4"/>
      <c r="Q47" s="25" t="s">
        <v>74</v>
      </c>
      <c r="R47" s="17">
        <v>50000</v>
      </c>
      <c r="S47" s="17">
        <v>0</v>
      </c>
      <c r="T47" s="11">
        <v>0</v>
      </c>
      <c r="U47" s="11">
        <v>0</v>
      </c>
      <c r="V47" s="20">
        <v>50000</v>
      </c>
      <c r="W47" s="26" t="s">
        <v>75</v>
      </c>
      <c r="X47" s="20"/>
    </row>
    <row r="48" spans="1:24" ht="16.2" x14ac:dyDescent="0.3">
      <c r="A48" s="1">
        <v>50879</v>
      </c>
      <c r="B48" s="46"/>
      <c r="C48" s="69"/>
      <c r="D48" s="27"/>
      <c r="E48" s="27"/>
      <c r="F48" s="27"/>
      <c r="G48" s="9"/>
      <c r="H48" s="11"/>
      <c r="I48" s="12"/>
      <c r="J48" s="12"/>
      <c r="K48" s="10"/>
      <c r="L48" s="47"/>
      <c r="M48" s="15"/>
      <c r="N48" s="15"/>
      <c r="O48" s="15"/>
      <c r="P48" s="4"/>
      <c r="Q48" s="25" t="s">
        <v>76</v>
      </c>
      <c r="R48" s="17">
        <v>40222</v>
      </c>
      <c r="S48" s="17">
        <v>0</v>
      </c>
      <c r="T48" s="11"/>
      <c r="U48" s="11"/>
      <c r="V48" s="20">
        <v>40222</v>
      </c>
      <c r="W48" s="26" t="s">
        <v>77</v>
      </c>
      <c r="X48" s="20"/>
    </row>
    <row r="49" spans="1:24" ht="16.2" x14ac:dyDescent="0.3">
      <c r="A49" s="1">
        <v>50879</v>
      </c>
      <c r="B49" s="46"/>
      <c r="C49" s="69"/>
      <c r="D49" s="27"/>
      <c r="E49" s="27"/>
      <c r="F49" s="27"/>
      <c r="G49" s="9"/>
      <c r="H49" s="11"/>
      <c r="I49" s="12"/>
      <c r="J49" s="12"/>
      <c r="K49" s="10"/>
      <c r="L49" s="47"/>
      <c r="M49" s="15"/>
      <c r="N49" s="15"/>
      <c r="O49" s="15"/>
      <c r="P49" s="4"/>
      <c r="Q49" s="25" t="s">
        <v>78</v>
      </c>
      <c r="R49" s="17">
        <v>36234</v>
      </c>
      <c r="S49" s="17">
        <v>0</v>
      </c>
      <c r="T49" s="11"/>
      <c r="U49" s="11"/>
      <c r="V49" s="20">
        <v>36234</v>
      </c>
      <c r="W49" s="26" t="s">
        <v>79</v>
      </c>
      <c r="X49" s="20"/>
    </row>
    <row r="50" spans="1:24" ht="16.2" x14ac:dyDescent="0.3">
      <c r="A50" s="28"/>
      <c r="B50" s="29"/>
      <c r="C50" s="66"/>
      <c r="D50" s="30"/>
      <c r="E50" s="30"/>
      <c r="F50" s="30"/>
      <c r="G50" s="31"/>
      <c r="H50" s="32"/>
      <c r="I50" s="33"/>
      <c r="J50" s="33"/>
      <c r="K50" s="34"/>
      <c r="L50" s="35"/>
      <c r="M50" s="37"/>
      <c r="N50" s="37"/>
      <c r="O50" s="37"/>
      <c r="P50" s="38">
        <f>A51</f>
        <v>57761</v>
      </c>
      <c r="Q50" s="39"/>
      <c r="R50" s="40"/>
      <c r="S50" s="40"/>
      <c r="T50" s="32"/>
      <c r="U50" s="32"/>
      <c r="V50" s="41"/>
      <c r="W50" s="42"/>
      <c r="X50" s="41"/>
    </row>
    <row r="51" spans="1:24" ht="81" x14ac:dyDescent="0.3">
      <c r="A51" s="1">
        <v>57761</v>
      </c>
      <c r="B51" s="46" t="s">
        <v>80</v>
      </c>
      <c r="C51" s="69">
        <v>45084</v>
      </c>
      <c r="D51" s="27">
        <v>22</v>
      </c>
      <c r="E51" s="27">
        <v>178360</v>
      </c>
      <c r="F51" s="27">
        <v>26705</v>
      </c>
      <c r="G51" s="9">
        <f>E51-F51</f>
        <v>151655</v>
      </c>
      <c r="H51" s="11">
        <v>27297.9</v>
      </c>
      <c r="I51" s="12">
        <f>G51+H51</f>
        <v>178952.9</v>
      </c>
      <c r="J51" s="12">
        <f ca="1">ROUND(G51*$J$10,0)</f>
        <v>1517</v>
      </c>
      <c r="K51" s="15">
        <f ca="1">ROUND(G51*$K$10,0)</f>
        <v>7583</v>
      </c>
      <c r="L51" s="24">
        <f>ROUND(H51*$L$10,0)</f>
        <v>0</v>
      </c>
      <c r="M51" s="15">
        <f>H51</f>
        <v>27297.9</v>
      </c>
      <c r="N51" s="15">
        <v>19180</v>
      </c>
      <c r="O51" s="15">
        <f ca="1">ROUND(I51-SUM(J51:N51),)</f>
        <v>123375</v>
      </c>
      <c r="P51" s="4"/>
      <c r="Q51" s="25" t="s">
        <v>81</v>
      </c>
      <c r="R51" s="17">
        <v>123375</v>
      </c>
      <c r="S51" s="17"/>
      <c r="T51" s="11">
        <v>0</v>
      </c>
      <c r="U51" s="11">
        <v>0</v>
      </c>
      <c r="V51" s="20">
        <v>123375</v>
      </c>
      <c r="W51" s="26" t="s">
        <v>82</v>
      </c>
      <c r="X51" s="20">
        <f ca="1">SUM(O51:O54)-SUM(V51:V54)</f>
        <v>-9.9999999976716936E-2</v>
      </c>
    </row>
    <row r="52" spans="1:24" ht="48.6" x14ac:dyDescent="0.3">
      <c r="A52" s="1">
        <v>57761</v>
      </c>
      <c r="B52" s="46" t="s">
        <v>24</v>
      </c>
      <c r="C52" s="70">
        <v>45124</v>
      </c>
      <c r="D52" s="47">
        <v>22</v>
      </c>
      <c r="E52" s="47"/>
      <c r="F52" s="47"/>
      <c r="G52" s="9">
        <f>E52-F52</f>
        <v>0</v>
      </c>
      <c r="H52" s="49"/>
      <c r="I52" s="49"/>
      <c r="J52" s="47"/>
      <c r="K52" s="47"/>
      <c r="L52" s="47"/>
      <c r="M52" s="15">
        <f>H51</f>
        <v>27297.9</v>
      </c>
      <c r="N52" s="47"/>
      <c r="O52" s="47">
        <v>27297.9</v>
      </c>
      <c r="P52" s="4"/>
      <c r="Q52" s="25" t="s">
        <v>83</v>
      </c>
      <c r="R52" s="17">
        <v>27297</v>
      </c>
      <c r="S52" s="17"/>
      <c r="T52" s="11">
        <v>0</v>
      </c>
      <c r="U52" s="11">
        <v>0</v>
      </c>
      <c r="V52" s="20">
        <v>27297</v>
      </c>
      <c r="W52" s="26" t="s">
        <v>84</v>
      </c>
      <c r="X52" s="20"/>
    </row>
    <row r="53" spans="1:24" ht="81" x14ac:dyDescent="0.3">
      <c r="A53" s="1">
        <v>57761</v>
      </c>
      <c r="B53" s="46" t="s">
        <v>80</v>
      </c>
      <c r="C53" s="71">
        <v>45209</v>
      </c>
      <c r="D53" s="50">
        <v>26</v>
      </c>
      <c r="E53" s="50">
        <v>299040</v>
      </c>
      <c r="F53" s="50">
        <v>19075</v>
      </c>
      <c r="G53" s="9">
        <f>E53-F53</f>
        <v>279965</v>
      </c>
      <c r="H53" s="11">
        <f>G53*18%</f>
        <v>50393.7</v>
      </c>
      <c r="I53" s="12">
        <f>G53+H53</f>
        <v>330358.7</v>
      </c>
      <c r="J53" s="12">
        <f ca="1">ROUND(G53*$J$10,0)</f>
        <v>2800</v>
      </c>
      <c r="K53" s="15">
        <f ca="1">ROUND(G53*$K$10,0)</f>
        <v>13998</v>
      </c>
      <c r="L53" s="24">
        <f>ROUND(H53*$L$10,0)</f>
        <v>0</v>
      </c>
      <c r="M53" s="15">
        <f>H53</f>
        <v>50393.7</v>
      </c>
      <c r="N53" s="15"/>
      <c r="O53" s="15">
        <f ca="1">ROUND(I53-SUM(J53:M53),)</f>
        <v>263167</v>
      </c>
      <c r="P53" s="4"/>
      <c r="Q53" s="25" t="s">
        <v>85</v>
      </c>
      <c r="R53" s="17">
        <v>263167</v>
      </c>
      <c r="S53" s="17"/>
      <c r="T53" s="11"/>
      <c r="U53" s="11"/>
      <c r="V53" s="20">
        <v>263167</v>
      </c>
      <c r="W53" s="26" t="s">
        <v>86</v>
      </c>
      <c r="X53" s="20"/>
    </row>
    <row r="54" spans="1:24" ht="48.6" x14ac:dyDescent="0.3">
      <c r="A54" s="1">
        <v>57761</v>
      </c>
      <c r="B54" s="46" t="s">
        <v>24</v>
      </c>
      <c r="C54" s="69">
        <v>45250</v>
      </c>
      <c r="D54" s="27">
        <v>26</v>
      </c>
      <c r="E54" s="27"/>
      <c r="F54" s="27"/>
      <c r="G54" s="9"/>
      <c r="H54" s="11"/>
      <c r="I54" s="12">
        <f>E54+H54</f>
        <v>0</v>
      </c>
      <c r="J54" s="12"/>
      <c r="K54" s="10"/>
      <c r="L54" s="47"/>
      <c r="M54" s="15">
        <v>50393</v>
      </c>
      <c r="N54" s="15"/>
      <c r="O54" s="15">
        <v>50393</v>
      </c>
      <c r="P54" s="4"/>
      <c r="Q54" s="25" t="s">
        <v>87</v>
      </c>
      <c r="R54" s="17">
        <v>50394</v>
      </c>
      <c r="S54" s="17"/>
      <c r="T54" s="11"/>
      <c r="U54" s="11"/>
      <c r="V54" s="20">
        <v>50394</v>
      </c>
      <c r="W54" s="26" t="s">
        <v>88</v>
      </c>
      <c r="X54" s="20"/>
    </row>
    <row r="55" spans="1:24" ht="16.2" x14ac:dyDescent="0.3">
      <c r="A55" s="1">
        <v>57761</v>
      </c>
      <c r="B55" s="46"/>
      <c r="C55" s="69"/>
      <c r="D55" s="27"/>
      <c r="E55" s="27"/>
      <c r="F55" s="27"/>
      <c r="G55" s="9"/>
      <c r="H55" s="11"/>
      <c r="I55" s="12"/>
      <c r="J55" s="12"/>
      <c r="K55" s="10"/>
      <c r="L55" s="47"/>
      <c r="M55" s="15"/>
      <c r="N55" s="15"/>
      <c r="O55" s="15"/>
      <c r="P55" s="4"/>
      <c r="Q55" s="25"/>
      <c r="R55" s="17"/>
      <c r="S55" s="17"/>
      <c r="T55" s="11"/>
      <c r="U55" s="11"/>
      <c r="V55" s="20"/>
      <c r="W55" s="26"/>
      <c r="X55" s="20"/>
    </row>
    <row r="56" spans="1:24" ht="16.2" x14ac:dyDescent="0.3">
      <c r="A56" s="1">
        <v>57761</v>
      </c>
      <c r="B56" s="46"/>
      <c r="C56" s="69"/>
      <c r="D56" s="27"/>
      <c r="E56" s="27"/>
      <c r="F56" s="27"/>
      <c r="G56" s="51">
        <f>E56-F56</f>
        <v>0</v>
      </c>
      <c r="H56" s="52">
        <v>0</v>
      </c>
      <c r="I56" s="12">
        <f>G56+H56</f>
        <v>0</v>
      </c>
      <c r="J56" s="12">
        <f ca="1">J$10*I56</f>
        <v>0</v>
      </c>
      <c r="K56" s="10"/>
      <c r="L56" s="47"/>
      <c r="M56" s="15">
        <v>0</v>
      </c>
      <c r="N56" s="15"/>
      <c r="O56" s="15">
        <f ca="1">ROUND(I56-SUM(J56:M56),)</f>
        <v>0</v>
      </c>
      <c r="P56" s="53"/>
      <c r="Q56" s="25"/>
      <c r="R56" s="17"/>
      <c r="S56" s="17"/>
      <c r="T56" s="11"/>
      <c r="U56" s="11"/>
      <c r="V56" s="20"/>
      <c r="W56" s="26"/>
      <c r="X5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2025-05-27T11:18:27Z</dcterms:created>
  <dcterms:modified xsi:type="dcterms:W3CDTF">2025-05-29T11:13:36Z</dcterms:modified>
</cp:coreProperties>
</file>