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Not Edited Properly - Laxmi\Not Edited Properly - Laxmi\"/>
    </mc:Choice>
  </mc:AlternateContent>
  <xr:revisionPtr revIDLastSave="0" documentId="13_ncr:1_{98394647-D0A6-4D12-8911-D9CA4C3BA3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Sheet1!$V$1:$V$90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N8" i="1" s="1"/>
  <c r="V55" i="1"/>
  <c r="V45" i="1"/>
  <c r="E51" i="1"/>
  <c r="G26" i="1"/>
  <c r="K26" i="1" s="1"/>
  <c r="J8" i="1" l="1"/>
  <c r="E9" i="1"/>
  <c r="P9" i="1" s="1"/>
  <c r="I8" i="1"/>
  <c r="K8" i="1"/>
  <c r="J26" i="1"/>
  <c r="H26" i="1"/>
  <c r="N26" i="1" s="1"/>
  <c r="E27" i="1" s="1"/>
  <c r="P27" i="1" s="1"/>
  <c r="L26" i="1"/>
  <c r="M26" i="1"/>
  <c r="G52" i="1"/>
  <c r="J52" i="1" s="1"/>
  <c r="G11" i="1"/>
  <c r="I26" i="1" l="1"/>
  <c r="P8" i="1"/>
  <c r="V8" i="1" s="1"/>
  <c r="P26" i="1"/>
  <c r="K11" i="1"/>
  <c r="K52" i="1"/>
  <c r="H52" i="1"/>
  <c r="J11" i="1"/>
  <c r="H11" i="1"/>
  <c r="N11" i="1" s="1"/>
  <c r="G41" i="1"/>
  <c r="E12" i="1" l="1"/>
  <c r="P12" i="1" s="1"/>
  <c r="H41" i="1"/>
  <c r="N41" i="1" s="1"/>
  <c r="E42" i="1" s="1"/>
  <c r="P42" i="1" s="1"/>
  <c r="L41" i="1"/>
  <c r="K41" i="1"/>
  <c r="J41" i="1"/>
  <c r="M41" i="1"/>
  <c r="N52" i="1"/>
  <c r="E53" i="1" s="1"/>
  <c r="P53" i="1" s="1"/>
  <c r="I52" i="1"/>
  <c r="P52" i="1" s="1"/>
  <c r="I11" i="1"/>
  <c r="P11" i="1" s="1"/>
  <c r="V11" i="1" s="1"/>
  <c r="I20" i="3"/>
  <c r="K20" i="3" s="1"/>
  <c r="I22" i="3"/>
  <c r="K23" i="3"/>
  <c r="I41" i="1" l="1"/>
  <c r="P41" i="1"/>
  <c r="I10" i="3"/>
  <c r="K10" i="3" s="1"/>
  <c r="I11" i="3"/>
  <c r="K11" i="3" s="1"/>
  <c r="I12" i="3"/>
  <c r="K12" i="3" s="1"/>
  <c r="I13" i="3"/>
  <c r="I14" i="3"/>
  <c r="K14" i="3" s="1"/>
  <c r="I15" i="3"/>
  <c r="K15" i="3" s="1"/>
  <c r="I16" i="3"/>
  <c r="K16" i="3" s="1"/>
  <c r="I17" i="3"/>
  <c r="K17" i="3" s="1"/>
  <c r="I18" i="3"/>
  <c r="I19" i="3"/>
  <c r="K19" i="3" s="1"/>
  <c r="I21" i="3"/>
  <c r="K21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8" i="3"/>
  <c r="K8" i="3" s="1"/>
  <c r="I9" i="3"/>
  <c r="K9" i="3" s="1"/>
  <c r="H29" i="3"/>
  <c r="J29" i="3" s="1"/>
  <c r="H30" i="3"/>
  <c r="J30" i="3" s="1"/>
  <c r="H26" i="3"/>
  <c r="J26" i="3" s="1"/>
  <c r="H27" i="3"/>
  <c r="J27" i="3" s="1"/>
  <c r="H28" i="3"/>
  <c r="J28" i="3" s="1"/>
  <c r="H24" i="3"/>
  <c r="J24" i="3" s="1"/>
  <c r="H25" i="3"/>
  <c r="J25" i="3" s="1"/>
  <c r="H19" i="3"/>
  <c r="J19" i="3" s="1"/>
  <c r="H21" i="3"/>
  <c r="J21" i="3" s="1"/>
  <c r="H14" i="3"/>
  <c r="J14" i="3" s="1"/>
  <c r="H15" i="3"/>
  <c r="J15" i="3" s="1"/>
  <c r="H16" i="3"/>
  <c r="H17" i="3"/>
  <c r="J17" i="3" s="1"/>
  <c r="H18" i="3"/>
  <c r="J18" i="3" s="1"/>
  <c r="H9" i="3"/>
  <c r="J9" i="3" s="1"/>
  <c r="H10" i="3"/>
  <c r="J10" i="3" s="1"/>
  <c r="H11" i="3"/>
  <c r="J11" i="3" s="1"/>
  <c r="H12" i="3"/>
  <c r="J12" i="3" s="1"/>
  <c r="H13" i="3"/>
  <c r="H8" i="3"/>
  <c r="O84" i="2"/>
  <c r="F79" i="2"/>
  <c r="G79" i="2" s="1"/>
  <c r="H79" i="2" s="1"/>
  <c r="N79" i="2" s="1"/>
  <c r="E80" i="2" s="1"/>
  <c r="P80" i="2" s="1"/>
  <c r="W82" i="2" s="1"/>
  <c r="W78" i="2"/>
  <c r="Q78" i="2"/>
  <c r="W74" i="2"/>
  <c r="Q74" i="2"/>
  <c r="W69" i="2"/>
  <c r="Q69" i="2"/>
  <c r="W59" i="2"/>
  <c r="Q59" i="2"/>
  <c r="W53" i="2"/>
  <c r="Q53" i="2"/>
  <c r="Q46" i="2"/>
  <c r="P43" i="2"/>
  <c r="W46" i="2" s="1"/>
  <c r="W41" i="2"/>
  <c r="Q41" i="2"/>
  <c r="Q36" i="2"/>
  <c r="U34" i="2"/>
  <c r="U33" i="2"/>
  <c r="U32" i="2"/>
  <c r="G32" i="2"/>
  <c r="J32" i="2" s="1"/>
  <c r="T31" i="2"/>
  <c r="U31" i="2" s="1"/>
  <c r="U30" i="2"/>
  <c r="G30" i="2"/>
  <c r="J30" i="2" s="1"/>
  <c r="U29" i="2"/>
  <c r="U28" i="2"/>
  <c r="G28" i="2"/>
  <c r="H28" i="2" s="1"/>
  <c r="T27" i="2"/>
  <c r="Q27" i="2"/>
  <c r="T24" i="2"/>
  <c r="U24" i="2" s="1"/>
  <c r="E24" i="2"/>
  <c r="G24" i="2" s="1"/>
  <c r="J24" i="2" s="1"/>
  <c r="Q23" i="2"/>
  <c r="G21" i="2"/>
  <c r="L21" i="2" s="1"/>
  <c r="Q20" i="2"/>
  <c r="G17" i="2"/>
  <c r="M17" i="2" s="1"/>
  <c r="W16" i="2"/>
  <c r="Q16" i="2"/>
  <c r="W11" i="2"/>
  <c r="Q11" i="2"/>
  <c r="Q6" i="2"/>
  <c r="U84" i="2" l="1"/>
  <c r="L32" i="2"/>
  <c r="M32" i="2"/>
  <c r="H32" i="2"/>
  <c r="N32" i="2" s="1"/>
  <c r="E33" i="2" s="1"/>
  <c r="P33" i="2" s="1"/>
  <c r="K31" i="3"/>
  <c r="J31" i="3"/>
  <c r="J17" i="2"/>
  <c r="M21" i="2"/>
  <c r="K24" i="2"/>
  <c r="K30" i="2"/>
  <c r="K21" i="2"/>
  <c r="M30" i="2"/>
  <c r="K32" i="2"/>
  <c r="K17" i="2"/>
  <c r="J21" i="2"/>
  <c r="H24" i="2"/>
  <c r="N24" i="2" s="1"/>
  <c r="H30" i="2"/>
  <c r="N30" i="2" s="1"/>
  <c r="E31" i="2" s="1"/>
  <c r="P31" i="2" s="1"/>
  <c r="L30" i="2"/>
  <c r="H17" i="2"/>
  <c r="N17" i="2" s="1"/>
  <c r="L17" i="2"/>
  <c r="H21" i="2"/>
  <c r="N21" i="2" s="1"/>
  <c r="E22" i="2" s="1"/>
  <c r="P22" i="2" s="1"/>
  <c r="P32" i="2" l="1"/>
  <c r="I24" i="2"/>
  <c r="P24" i="2" s="1"/>
  <c r="W27" i="2" s="1"/>
  <c r="M84" i="2"/>
  <c r="I32" i="2"/>
  <c r="P30" i="2"/>
  <c r="W36" i="2" s="1"/>
  <c r="I30" i="2"/>
  <c r="K32" i="3"/>
  <c r="N84" i="2"/>
  <c r="E18" i="2"/>
  <c r="P18" i="2" s="1"/>
  <c r="K84" i="2"/>
  <c r="I17" i="2"/>
  <c r="P17" i="2" s="1"/>
  <c r="L84" i="2"/>
  <c r="I21" i="2"/>
  <c r="P21" i="2" s="1"/>
  <c r="W23" i="2" s="1"/>
  <c r="L92" i="2" l="1"/>
  <c r="P84" i="2"/>
  <c r="U86" i="2" s="1"/>
  <c r="L93" i="2" s="1"/>
  <c r="W20" i="2"/>
  <c r="W84" i="2" s="1"/>
  <c r="L95" i="2"/>
  <c r="F87" i="1" l="1"/>
  <c r="V16" i="1"/>
  <c r="V68" i="1"/>
  <c r="V62" i="1" l="1"/>
  <c r="P51" i="1" l="1"/>
  <c r="G24" i="1"/>
  <c r="H24" i="1" s="1"/>
  <c r="N24" i="1" s="1"/>
  <c r="E25" i="1" s="1"/>
  <c r="P25" i="1" s="1"/>
  <c r="G20" i="1"/>
  <c r="J20" i="1" s="1"/>
  <c r="J24" i="1" l="1"/>
  <c r="K24" i="1"/>
  <c r="L24" i="1"/>
  <c r="M24" i="1"/>
  <c r="K20" i="1"/>
  <c r="L20" i="1"/>
  <c r="M20" i="1"/>
  <c r="I24" i="1"/>
  <c r="H20" i="1"/>
  <c r="N20" i="1" s="1"/>
  <c r="G87" i="1"/>
  <c r="H87" i="1" s="1"/>
  <c r="N87" i="1" s="1"/>
  <c r="E88" i="1" s="1"/>
  <c r="P88" i="1" s="1"/>
  <c r="V87" i="1" s="1"/>
  <c r="T41" i="1"/>
  <c r="T40" i="1"/>
  <c r="G39" i="1"/>
  <c r="M39" i="1" s="1"/>
  <c r="T39" i="1"/>
  <c r="S38" i="1"/>
  <c r="T38" i="1" s="1"/>
  <c r="T37" i="1"/>
  <c r="G37" i="1"/>
  <c r="K37" i="1" s="1"/>
  <c r="T36" i="1"/>
  <c r="T35" i="1"/>
  <c r="G35" i="1"/>
  <c r="H35" i="1" s="1"/>
  <c r="V83" i="1"/>
  <c r="V78" i="1"/>
  <c r="V50" i="1"/>
  <c r="E31" i="1"/>
  <c r="G31" i="1" s="1"/>
  <c r="J31" i="1" s="1"/>
  <c r="S31" i="1"/>
  <c r="T31" i="1" s="1"/>
  <c r="E21" i="1" l="1"/>
  <c r="P21" i="1" s="1"/>
  <c r="I20" i="1"/>
  <c r="P20" i="1" s="1"/>
  <c r="P24" i="1"/>
  <c r="V24" i="1" s="1"/>
  <c r="H31" i="1"/>
  <c r="N31" i="1" s="1"/>
  <c r="L37" i="1"/>
  <c r="H37" i="1"/>
  <c r="I37" i="1" s="1"/>
  <c r="K31" i="1"/>
  <c r="M37" i="1"/>
  <c r="J39" i="1"/>
  <c r="K39" i="1"/>
  <c r="H39" i="1"/>
  <c r="L39" i="1"/>
  <c r="J37" i="1"/>
  <c r="V20" i="1" l="1"/>
  <c r="N37" i="1"/>
  <c r="P37" i="1"/>
  <c r="P39" i="1"/>
  <c r="N39" i="1"/>
  <c r="E40" i="1" s="1"/>
  <c r="P40" i="1" s="1"/>
  <c r="I39" i="1"/>
  <c r="I31" i="1"/>
  <c r="S34" i="1"/>
  <c r="E38" i="1" l="1"/>
  <c r="P38" i="1" s="1"/>
  <c r="V35" i="1" s="1"/>
  <c r="P31" i="1" l="1"/>
  <c r="V31" i="1" l="1"/>
</calcChain>
</file>

<file path=xl/sharedStrings.xml><?xml version="1.0" encoding="utf-8"?>
<sst xmlns="http://schemas.openxmlformats.org/spreadsheetml/2006/main" count="271" uniqueCount="155">
  <si>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</si>
  <si>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</si>
  <si>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</si>
  <si>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</si>
  <si>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</si>
  <si>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</si>
  <si>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</si>
  <si>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</si>
  <si>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</si>
  <si>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</si>
  <si>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</si>
  <si>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</si>
  <si>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</si>
  <si>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</si>
  <si>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TDS Amount @ 1% on BASIC AMOUNT</t>
  </si>
  <si>
    <t xml:space="preserve">Debit </t>
  </si>
  <si>
    <t>After Debit Amt</t>
  </si>
  <si>
    <t>Pump House work</t>
  </si>
  <si>
    <t>Balance Payable Amount Rs. -</t>
  </si>
  <si>
    <t>Total Paid Amount Rs. -</t>
  </si>
  <si>
    <t>Hold Amount For Material.</t>
  </si>
  <si>
    <t>MZN, UP</t>
  </si>
  <si>
    <t>M/sMaa Jamuni Enterprises</t>
  </si>
  <si>
    <t>13-04-2023 13-04-2023 NEFT/AXISP00381812542/SPUP23/0116/MAA JAMUNI ENTE 148500.00</t>
  </si>
  <si>
    <t>SPUP23/0116</t>
  </si>
  <si>
    <t>Bhikki Village Pump House work</t>
  </si>
  <si>
    <t>16-06-2023 NEFT/AXISP00399009118/RIUP23/634/MAA JAMUNI ENTER 144591.00</t>
  </si>
  <si>
    <t>RIUP23/634</t>
  </si>
  <si>
    <t>BHIKKI Village Pipeline laying work</t>
  </si>
  <si>
    <t>GST release note</t>
  </si>
  <si>
    <t>On commisionong</t>
  </si>
  <si>
    <t>Hydro Testing</t>
  </si>
  <si>
    <t>RIUP22/2124</t>
  </si>
  <si>
    <t>07-02-2023 NEFT/AXISP00361424973/RIUP22/2124/MAA JAMUNI ENTE ₹ 1,98,000.00</t>
  </si>
  <si>
    <t>12-06-2023 NEFT/AXISP00397636781/RIUP23/596/MAA JAMUNI ENTER 80247.00</t>
  </si>
  <si>
    <t>28-06-2023 NEFT/AXISP00401332303/RIUP23/792/MAA JAMUNI ENTER 85507.00</t>
  </si>
  <si>
    <t>Construction of Pump house work chamber work Manganpur village</t>
  </si>
  <si>
    <t>05-11-2022 NEFT/AXISP00334757776/RIUP22/1190/MAA JAMUNI ENTE 198000.00</t>
  </si>
  <si>
    <t>13-02-2023 NEFT/AXISP00362757392/RIUP22/2140/MAA JAMUNI ENTE ₹ 1,18,004.00</t>
  </si>
  <si>
    <t>17-03-2023 NEFT/AXISP00372194521/RIUP22/2624/MAA JAMUNI ENTE 60512.00</t>
  </si>
  <si>
    <t>Bibipur Village Pump House work</t>
  </si>
  <si>
    <t>GST Release note</t>
  </si>
  <si>
    <t>24-10-2022 NEFT/AXISP00331202728/RIUP22/1108/MAA JAMUNI ENTE 247500.00</t>
  </si>
  <si>
    <t>01/03/2023 NEFT/AXISP00367587605/RIUP22/2404/MAA JAMUNI ENTERPRISES 48,576.00</t>
  </si>
  <si>
    <t>17-03-2023 NEFT/AXISP00372194523/RIUP22/2626/MAA JAMUNI ENTE 63666.00</t>
  </si>
  <si>
    <t>BibipurVillage Pipe laying work.</t>
  </si>
  <si>
    <t>03-09-2022 NEFT/AXISP00316992477/RIUP22/670/MAA JAMUNI ENTER 297000.00</t>
  </si>
  <si>
    <t>29-09-2022 NEFT/AXISP00323513571/RIUP22/845/MAA JAMUNI ENTER 297000.00</t>
  </si>
  <si>
    <t>01-10-2022 NEFT/AXISP00324527335/RIUP22/863/MAA JAMUNI ENTER 198000.00</t>
  </si>
  <si>
    <t>21-04-2023 NEFT/AXISP00383589778/RIUP23/046/MAA JAMUNI ENTER 148500.00</t>
  </si>
  <si>
    <t>12-05-2023 NEFT/AXISP00389894141/RIUP23/062/MAAJAMUNI ENTER 207351.00</t>
  </si>
  <si>
    <t>Niyamu Village Pump House work</t>
  </si>
  <si>
    <t>08-06-2022 NEFT/AXISP00294627794/RIUP22/174/MAA JAMUNI ENTER 247500.00</t>
  </si>
  <si>
    <t>29-11-2022 NEFT/AXISP00341145352/RIUP22/1382/MAAJAMUNI ENTE 50000.00</t>
  </si>
  <si>
    <t>13-12-2022 NEFT/AXISP00345979695/RIUP22/1492/MAA JAMUNI ENTE 64904.00</t>
  </si>
  <si>
    <t>04-01-2023 NEFT/AXISP00351802068/RIUP22/1779/MAA JAMUNI ENTE 23414.00</t>
  </si>
  <si>
    <t xml:space="preserve">Kheriviran Village Pipe laying work </t>
  </si>
  <si>
    <t>24-05-2022 NEFT/AXISP00290314612/RIUP0110A/MAA JAMUNI ENTERP 297000.00</t>
  </si>
  <si>
    <t>17-06-2022 NEFT/AXISP00296770048/RIUP22/229/MAA JAMUNI ENTER 99000.00</t>
  </si>
  <si>
    <t>02-08-2022 NEFT/AXISP00308438902/RIUP22/437/MAA JAMUNI ENTER 792000.00</t>
  </si>
  <si>
    <t>31-12-2022 NEFT/AXISP00350264781/RIUP22/1726/MAA JAMUNI ENTE 297000.00</t>
  </si>
  <si>
    <t>23-01-2023 NEFT/AXISP00356620190/RIUP22/1938/MAA JAMUNI ENTE ₹ 1,98,000.00</t>
  </si>
  <si>
    <t>21-04-2023 NEFT/AXISP00383589778/RIUP23/044/MAA JAMUNI ENTER 198000.00</t>
  </si>
  <si>
    <t>21-04-2023 NEFT/AXISP00383483045/SPUP23/0227/MAA JAMUNI ENTE 198000.00</t>
  </si>
  <si>
    <t>18-05-2023 NEFT/AXISP00391135620/RIUP23/269/MAA JAMUNI ENTER 135305.00</t>
  </si>
  <si>
    <t>Sikhreda Village Boundary wall work</t>
  </si>
  <si>
    <t>17-06-2022 NEFT/AXISP00296770042/RIUP22/201/MAA JAMUNI ENTER 99000.00</t>
  </si>
  <si>
    <t>08-02-2023 NEFT/AXISP00361822159/RIUP22/2132/MAA JAMUNI ENTE 294154.00</t>
  </si>
  <si>
    <t>17-03-2023 NEFT/AXISP00372194522/RIUP22/2625/MAA JAMUNI ENTE 75285.00</t>
  </si>
  <si>
    <t>Niyamu Village Boundary wall work</t>
  </si>
  <si>
    <t>23-06-2022 NEFT/AXISP00297778637/RIUP22/202/MAA JAMUNI ENTER 99000.00</t>
  </si>
  <si>
    <t>26-07-2022 NEFT/AXISP00306191508/RIUP22/389/MAAJAMUNI ENTER 214302.00</t>
  </si>
  <si>
    <t>24-08-2022 NEFT/AXISP00314011484/RIUP22/542/MAA JAMUNI ENTER 59994.00</t>
  </si>
  <si>
    <t>Kheri Viran Village Pump House work</t>
  </si>
  <si>
    <t>MJE/2022-23/007</t>
  </si>
  <si>
    <t>08-06-2022 NEFT/AXISP00294627797/RIUP22/171/MAA JAMUNI ENTER 247500.00</t>
  </si>
  <si>
    <t>30-11-2022 NEFT/AXISP00341651971/RIUP22/1381/MAA JAMUNI ENTE 57831.00</t>
  </si>
  <si>
    <t>19-01-2023 NEFT/AXISP00355995287/RIUP22/1914/MAA JAMUNI ENTE ₹ 61,600.00</t>
  </si>
  <si>
    <t>14-08-2023 NEFT/AXISP00415763063/RIUP23/1129/MAA JAMUNI ENTE ₹ 56,124.00</t>
  </si>
  <si>
    <t>RIUP22/2126</t>
  </si>
  <si>
    <t>RIUP22/596</t>
  </si>
  <si>
    <t>RIUP22/3119</t>
  </si>
  <si>
    <t>Advance Village Wise</t>
  </si>
  <si>
    <t>08-11-2023 NEFT/AXISP00441869057/RIUP23/3119/MAA JAMUNI ENTERPR  297000.00</t>
  </si>
  <si>
    <t>RIUP22/3784</t>
  </si>
  <si>
    <t>22-12-2023 NEFT/AXISP00454984300/RIUP23/3784/MAA JAMUNI ENTERPR 143040.00</t>
  </si>
  <si>
    <t>RIUP22/3664</t>
  </si>
  <si>
    <t>RIUP22/3665</t>
  </si>
  <si>
    <t>14-12-2023 NEFT/AXISP00452996801/RIUP23/3664/MAA JAMUNI ENTERPR 206300.00</t>
  </si>
  <si>
    <t>14-12-2023 NEFT/AXISP00452996802/RIUP23/3665/MAA JAMUNI ENTERPR 342015.00</t>
  </si>
  <si>
    <t>Total Hold</t>
  </si>
  <si>
    <t>Advance / Surplus</t>
  </si>
  <si>
    <t>Debit</t>
  </si>
  <si>
    <t>GST Remaining</t>
  </si>
  <si>
    <t>Nil</t>
  </si>
  <si>
    <t>M/s Maa Jamuni Enterprises</t>
  </si>
  <si>
    <t>Nanheri - Morna - Bal Pipeline</t>
  </si>
  <si>
    <t>12.2.24</t>
  </si>
  <si>
    <t>07-03-2024 NEFT/AXISP00478594741/RIUP23/4886/MAA JAMUNI ENTERPR/CBIN0281023 81496.00</t>
  </si>
  <si>
    <t>GST</t>
  </si>
  <si>
    <t>Megha Kheri - Sadar - Pipeline</t>
  </si>
  <si>
    <t>9.3.24</t>
  </si>
  <si>
    <t>06-04-2024 NEFT/AXISP00489186678/RIUP23/5242/MAA JAMUNI ENTERPR/CBIN0281023 19823.00</t>
  </si>
  <si>
    <t>adj in adv</t>
  </si>
  <si>
    <t>02-05-2024 NEFT/AXISP00496215175/RIUP24/0138/MAA JAMUNI ENTERPR/CBIN0281023 122472.00</t>
  </si>
  <si>
    <t>10-05-2024 NEFT-YESIG41310193692-MAA JAMUNI ENTERPRISES-RIUP24/0471 99,000.00</t>
  </si>
  <si>
    <t>10-05-2024 NEFT-YESIG41310193692-MAA JAMUNI ENTERPRISES-RIUP24/0471 1,47,500.00</t>
  </si>
  <si>
    <t>For checking</t>
  </si>
  <si>
    <t>OUNDARY WALL CONSTRUCTION WORK  AT VILL- BIBIPUR</t>
  </si>
  <si>
    <t xml:space="preserve">BOUNDARY WALL CONSTRUCTION WORK  AT VILL- BHIKKI </t>
  </si>
  <si>
    <t>New Rate</t>
  </si>
  <si>
    <t xml:space="preserve">Old rate </t>
  </si>
  <si>
    <t>Difference</t>
  </si>
  <si>
    <t>26-06-2024 NEFT/AXISP00512047310/RIUP24/0562/MAA JAMUNI ENTERPR/CBIN0281023 29790.00</t>
  </si>
  <si>
    <t>26-06-2024 NEFT/AXISP00512047308/RIUP24/0980/MAA JAMUNI ENTERPR/CBIN0281023 99000.00</t>
  </si>
  <si>
    <t>16-07-2024 NEFT O/W-YESIG41980136409-MAA JAMUNI ENTERPRISES-RIUP24/1145 198,000.00</t>
  </si>
  <si>
    <t>01-10-2024 NEFT/AXISP00547368156/RIUP24/2052/MAA JAMUNI ENTERPR/CBIN0281023 99000.00</t>
  </si>
  <si>
    <t>16.10.24</t>
  </si>
  <si>
    <t>19.10.24</t>
  </si>
  <si>
    <t>18.05.24</t>
  </si>
  <si>
    <t>13-03-2025 NEFT/AXISP00633038076/RIUP24/2775/MAA JAMUNI ENTERPR/CBIN0281023 75000.00</t>
  </si>
  <si>
    <t>16-04-2025 NEFT/AXISP00651859296/RIUP25/0109/MAA JAMUNI ENTERPR/CBIN0281023 19800.00</t>
  </si>
  <si>
    <t>16-04-2025 NEFT/AXISP00651859294/RIUP25/0107/MAA JAMUNI ENTERPR/CBIN0281023 55000.00</t>
  </si>
  <si>
    <t>16-04-2025 NEFT/AXISP00651859293/RIUP25/0106/MAA JAMUNI ENTERPR/CBIN0281023 55640.00</t>
  </si>
  <si>
    <t>16-04-2025 NEFT/AXISP00651859295/RIUP25/0108/MAA JAMUNI ENTERPR/CBIN0281023 29700.00</t>
  </si>
  <si>
    <t>16-05-2025 NEFT/AXISP00666690341/RIUP25/0261/MAA JAMUNI ENTERPR/CBIN0281023 70000.00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</si>
  <si>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</si>
  <si>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</si>
  <si>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</si>
  <si>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</si>
  <si>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</si>
  <si>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</si>
  <si>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</si>
  <si>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</si>
  <si>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</si>
  <si>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</si>
  <si>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</si>
  <si>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</si>
  <si>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</si>
  <si>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</si>
  <si>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</si>
  <si>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</si>
  <si>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</si>
  <si>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</si>
  <si>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</si>
  <si>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</si>
  <si>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</si>
  <si>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Total_Amount</t>
  </si>
  <si>
    <t xml:space="preserve"> BIBIPUR Village OUNDARY WALL CONSTRUCTION WORK </t>
  </si>
  <si>
    <t>GST Release Note</t>
  </si>
  <si>
    <t xml:space="preserve"> BIBIPUR village OUNDARY WALL CONSTRUCTION WORK  </t>
  </si>
  <si>
    <t xml:space="preserve">BHIKKI Village  BOUNDARY WALL CONSTRUCTION WORK  </t>
  </si>
  <si>
    <t>Nanheri - Morna Village - Bal Pipeline Work</t>
  </si>
  <si>
    <t>Megha Kheri - Sadar Village - Pipeline Work</t>
  </si>
  <si>
    <t xml:space="preserve">Manganpur village Construction of Pump house work chamber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</si>
</sst>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6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3" fillId="3" borderId="4" xfId="0" applyNumberFormat="1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43" fontId="0" fillId="3" borderId="4" xfId="0" applyNumberForma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0" borderId="4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43" fontId="6" fillId="2" borderId="9" xfId="1" applyNumberFormat="1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3" fillId="3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quotePrefix="1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4" fontId="3" fillId="3" borderId="4" xfId="1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43" fontId="6" fillId="3" borderId="3" xfId="1" applyNumberFormat="1" applyFont="1" applyFill="1" applyBorder="1" applyAlignment="1">
      <alignment horizontal="center" vertical="center"/>
    </xf>
    <xf numFmtId="43" fontId="5" fillId="3" borderId="3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9" fontId="3" fillId="3" borderId="3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9" fontId="3" fillId="2" borderId="5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9" xfId="1" applyFont="1" applyFill="1" applyBorder="1" applyAlignment="1">
      <alignment horizontal="center" vertical="center" wrapText="1"/>
    </xf>
    <xf numFmtId="164" fontId="3" fillId="2" borderId="5" xfId="1" applyFont="1" applyFill="1" applyBorder="1" applyAlignment="1">
      <alignment vertical="center"/>
    </xf>
    <xf numFmtId="164" fontId="5" fillId="2" borderId="5" xfId="1" applyFont="1" applyFill="1" applyBorder="1" applyAlignment="1">
      <alignment horizontal="center" vertical="center" wrapText="1"/>
    </xf>
    <xf numFmtId="164" fontId="5" fillId="3" borderId="3" xfId="1" applyFont="1" applyFill="1" applyBorder="1" applyAlignment="1">
      <alignment horizontal="center" vertical="center" wrapText="1"/>
    </xf>
    <xf numFmtId="164" fontId="3" fillId="2" borderId="4" xfId="1" applyFont="1" applyFill="1" applyBorder="1" applyAlignment="1">
      <alignment vertical="center"/>
    </xf>
    <xf numFmtId="164" fontId="3" fillId="3" borderId="4" xfId="1" applyFont="1" applyFill="1" applyBorder="1" applyAlignment="1">
      <alignment vertical="center"/>
    </xf>
    <xf numFmtId="164" fontId="5" fillId="2" borderId="6" xfId="1" applyFont="1" applyFill="1" applyBorder="1" applyAlignment="1">
      <alignment vertical="center"/>
    </xf>
    <xf numFmtId="164" fontId="3" fillId="2" borderId="6" xfId="1" applyFont="1" applyFill="1" applyBorder="1" applyAlignment="1">
      <alignment vertical="center"/>
    </xf>
    <xf numFmtId="164" fontId="5" fillId="2" borderId="9" xfId="1" applyFont="1" applyFill="1" applyBorder="1" applyAlignment="1">
      <alignment vertical="center"/>
    </xf>
    <xf numFmtId="164" fontId="7" fillId="2" borderId="9" xfId="1" applyFont="1" applyFill="1" applyBorder="1" applyAlignment="1">
      <alignment vertical="center"/>
    </xf>
    <xf numFmtId="164" fontId="4" fillId="2" borderId="0" xfId="1" applyFont="1" applyFill="1" applyAlignment="1">
      <alignment vertical="center"/>
    </xf>
    <xf numFmtId="164" fontId="3" fillId="3" borderId="3" xfId="1" applyFont="1" applyFill="1" applyBorder="1" applyAlignment="1">
      <alignment vertical="center"/>
    </xf>
    <xf numFmtId="164" fontId="5" fillId="2" borderId="5" xfId="1" applyFont="1" applyFill="1" applyBorder="1" applyAlignment="1">
      <alignment vertical="center"/>
    </xf>
    <xf numFmtId="0" fontId="8" fillId="0" borderId="0" xfId="0" applyFont="1"/>
    <xf numFmtId="0" fontId="0" fillId="2" borderId="14" xfId="0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9" fontId="3" fillId="2" borderId="14" xfId="1" applyNumberFormat="1" applyFont="1" applyFill="1" applyBorder="1" applyAlignment="1">
      <alignment vertical="center"/>
    </xf>
    <xf numFmtId="164" fontId="3" fillId="2" borderId="14" xfId="1" applyFont="1" applyFill="1" applyBorder="1" applyAlignment="1">
      <alignment vertical="center"/>
    </xf>
    <xf numFmtId="164" fontId="5" fillId="2" borderId="14" xfId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43" fontId="3" fillId="2" borderId="3" xfId="1" applyNumberFormat="1" applyFont="1" applyFill="1" applyBorder="1" applyAlignment="1">
      <alignment vertical="center"/>
    </xf>
    <xf numFmtId="164" fontId="3" fillId="2" borderId="3" xfId="1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12" fillId="5" borderId="4" xfId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164" fontId="3" fillId="2" borderId="7" xfId="1" applyFont="1" applyFill="1" applyBorder="1" applyAlignment="1">
      <alignment vertical="center"/>
    </xf>
    <xf numFmtId="164" fontId="3" fillId="2" borderId="18" xfId="1" applyFont="1" applyFill="1" applyBorder="1" applyAlignment="1">
      <alignment vertical="center"/>
    </xf>
    <xf numFmtId="164" fontId="0" fillId="2" borderId="16" xfId="1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164" fontId="3" fillId="2" borderId="16" xfId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12" fillId="5" borderId="3" xfId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164" fontId="13" fillId="2" borderId="9" xfId="1" applyFont="1" applyFill="1" applyBorder="1" applyAlignment="1">
      <alignment horizontal="center" vertical="center"/>
    </xf>
    <xf numFmtId="164" fontId="7" fillId="2" borderId="9" xfId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164" fontId="10" fillId="2" borderId="12" xfId="1" applyFont="1" applyFill="1" applyBorder="1" applyAlignment="1">
      <alignment horizontal="center" vertical="center"/>
    </xf>
    <xf numFmtId="164" fontId="10" fillId="2" borderId="7" xfId="1" applyFont="1" applyFill="1" applyBorder="1" applyAlignment="1">
      <alignment horizontal="center" vertical="center"/>
    </xf>
    <xf numFmtId="164" fontId="10" fillId="2" borderId="13" xfId="1" applyFont="1" applyFill="1" applyBorder="1" applyAlignment="1">
      <alignment horizontal="center" vertical="center"/>
    </xf>
    <xf numFmtId="164" fontId="10" fillId="2" borderId="8" xfId="1" applyFont="1" applyFill="1" applyBorder="1" applyAlignment="1">
      <alignment horizontal="center" vertical="center"/>
    </xf>
    <xf numFmtId="164" fontId="10" fillId="2" borderId="10" xfId="1" applyFont="1" applyFill="1" applyBorder="1" applyAlignment="1">
      <alignment horizontal="center" vertical="center"/>
    </xf>
    <xf numFmtId="164" fontId="10" fillId="2" borderId="2" xfId="1" applyFont="1" applyFill="1" applyBorder="1" applyAlignment="1">
      <alignment horizontal="center" vertical="center"/>
    </xf>
    <xf numFmtId="164" fontId="10" fillId="2" borderId="11" xfId="1" applyFont="1" applyFill="1" applyBorder="1" applyAlignment="1">
      <alignment horizontal="center" vertical="center"/>
    </xf>
    <xf numFmtId="14" fontId="10" fillId="2" borderId="12" xfId="1" applyNumberFormat="1" applyFont="1" applyFill="1" applyBorder="1" applyAlignment="1">
      <alignment horizontal="center" vertical="center"/>
    </xf>
    <xf numFmtId="14" fontId="10" fillId="2" borderId="15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2" xfId="0" applyNumberFormat="1" applyFont="1" applyFill="1" applyBorder="1" applyAlignment="1">
      <alignment vertical="center"/>
    </xf>
    <xf numFmtId="166" fontId="7" fillId="2" borderId="9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vertical="center"/>
    </xf>
    <xf numFmtId="166" fontId="3" fillId="3" borderId="4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90"/>
  <sheetViews>
    <sheetView tabSelected="1" zoomScaleNormal="100" workbookViewId="0">
      <pane ySplit="5" topLeftCell="A6" activePane="bottomLeft" state="frozen"/>
      <selection pane="bottomLeft" activeCell="C1" sqref="C1:C1048576"/>
    </sheetView>
  </sheetViews>
  <sheetFormatPr defaultColWidth="9" defaultRowHeight="24.95" customHeight="1" x14ac:dyDescent="0.25"/>
  <cols>
    <col min="1" max="1" width="9.140625" style="3" customWidth="1"/>
    <col min="2" max="2" width="30" style="3" customWidth="1"/>
    <col min="3" max="3" width="16.5703125" style="120" bestFit="1" customWidth="1"/>
    <col min="4" max="4" width="8.7109375" style="3" customWidth="1"/>
    <col min="5" max="5" width="16" style="3" bestFit="1" customWidth="1"/>
    <col min="6" max="7" width="13.28515625" style="3" customWidth="1"/>
    <col min="8" max="8" width="16.42578125" style="16" bestFit="1" customWidth="1"/>
    <col min="9" max="9" width="12.85546875" style="16" bestFit="1" customWidth="1"/>
    <col min="10" max="10" width="10.7109375" style="61" bestFit="1" customWidth="1"/>
    <col min="11" max="11" width="16.42578125" style="61" customWidth="1"/>
    <col min="12" max="12" width="16.85546875" style="61" customWidth="1"/>
    <col min="13" max="13" width="14.140625" style="61" customWidth="1"/>
    <col min="14" max="16" width="14.85546875" style="61" customWidth="1"/>
    <col min="17" max="17" width="19.42578125" style="3" hidden="1" customWidth="1"/>
    <col min="18" max="18" width="11.7109375" style="3" hidden="1" customWidth="1"/>
    <col min="19" max="19" width="13.7109375" style="3" hidden="1" customWidth="1"/>
    <col min="20" max="20" width="16.28515625" style="61" customWidth="1"/>
    <col min="21" max="21" width="92.7109375" style="3" customWidth="1"/>
    <col min="22" max="22" width="16.28515625" style="61" customWidth="1"/>
    <col min="23" max="16384" width="9" style="3"/>
  </cols>
  <sheetData>
    <row r="1" spans="1:115" ht="24.95" customHeight="1" x14ac:dyDescent="0.25">
      <c r="A1" s="103" t="s">
        <v>126</v>
      </c>
      <c r="B1" s="104" t="s">
        <v>22</v>
      </c>
      <c r="E1" s="4"/>
      <c r="F1" s="4"/>
      <c r="G1" s="4"/>
      <c r="H1" s="5"/>
      <c r="I1" s="5"/>
    </row>
    <row r="2" spans="1:115" ht="24.95" customHeight="1" x14ac:dyDescent="0.25">
      <c r="A2" s="103" t="s">
        <v>127</v>
      </c>
      <c r="B2" t="s">
        <v>128</v>
      </c>
      <c r="E2" s="4"/>
      <c r="F2" s="4"/>
      <c r="G2" s="4"/>
      <c r="H2" s="5"/>
      <c r="I2" s="5"/>
    </row>
    <row r="3" spans="1:115" ht="24.95" customHeight="1" thickBot="1" x14ac:dyDescent="0.3">
      <c r="A3" s="103" t="s">
        <v>129</v>
      </c>
      <c r="B3" t="s">
        <v>130</v>
      </c>
      <c r="C3" s="121"/>
      <c r="D3" s="7"/>
      <c r="G3" s="8"/>
      <c r="I3" s="8"/>
      <c r="J3" s="62"/>
      <c r="K3" s="62"/>
      <c r="L3" s="62"/>
      <c r="M3" s="62"/>
      <c r="N3" s="62"/>
      <c r="O3" s="62"/>
      <c r="P3" s="62"/>
      <c r="Q3" s="9"/>
      <c r="R3" s="9"/>
      <c r="S3" s="9"/>
    </row>
    <row r="4" spans="1:115" ht="24.95" customHeight="1" thickBot="1" x14ac:dyDescent="0.3">
      <c r="A4" s="103" t="s">
        <v>131</v>
      </c>
      <c r="B4" t="s">
        <v>130</v>
      </c>
      <c r="C4" s="122"/>
      <c r="D4" s="10"/>
      <c r="E4" s="10"/>
      <c r="F4" s="9"/>
      <c r="G4" s="9"/>
      <c r="H4" s="11"/>
      <c r="I4" s="11"/>
      <c r="J4" s="62"/>
      <c r="K4" s="62"/>
      <c r="L4" s="62"/>
      <c r="M4" s="62"/>
      <c r="Q4" s="9"/>
      <c r="R4" s="12"/>
      <c r="S4" s="12"/>
      <c r="T4" s="73"/>
      <c r="U4" s="12"/>
      <c r="V4" s="73"/>
    </row>
    <row r="5" spans="1:115" ht="24.95" customHeight="1" x14ac:dyDescent="0.25">
      <c r="A5" s="49" t="s">
        <v>132</v>
      </c>
      <c r="B5" s="105" t="s">
        <v>133</v>
      </c>
      <c r="C5" s="123" t="s">
        <v>134</v>
      </c>
      <c r="D5" s="106" t="s">
        <v>135</v>
      </c>
      <c r="E5" s="105" t="s">
        <v>136</v>
      </c>
      <c r="F5" s="105" t="s">
        <v>137</v>
      </c>
      <c r="G5" s="106" t="s">
        <v>138</v>
      </c>
      <c r="H5" s="107" t="s">
        <v>139</v>
      </c>
      <c r="I5" s="108" t="s">
        <v>6</v>
      </c>
      <c r="J5" s="105" t="s">
        <v>140</v>
      </c>
      <c r="K5" s="105" t="s">
        <v>141</v>
      </c>
      <c r="L5" s="105" t="s">
        <v>142</v>
      </c>
      <c r="M5" s="105" t="s">
        <v>143</v>
      </c>
      <c r="N5" s="105" t="s">
        <v>144</v>
      </c>
      <c r="O5" s="109" t="s">
        <v>145</v>
      </c>
      <c r="P5" s="105" t="s">
        <v>146</v>
      </c>
      <c r="Q5" s="28" t="s">
        <v>9</v>
      </c>
      <c r="R5" s="28" t="s">
        <v>6</v>
      </c>
      <c r="S5" s="28" t="s">
        <v>14</v>
      </c>
      <c r="T5" s="105" t="s">
        <v>147</v>
      </c>
      <c r="U5" s="28" t="s">
        <v>11</v>
      </c>
      <c r="V5" s="63" t="s">
        <v>82</v>
      </c>
    </row>
    <row r="6" spans="1:115" ht="24.95" customHeight="1" thickBot="1" x14ac:dyDescent="0.3">
      <c r="A6" s="27"/>
      <c r="B6" s="15"/>
      <c r="C6" s="124"/>
      <c r="D6" s="57"/>
      <c r="E6" s="57"/>
      <c r="F6" s="57"/>
      <c r="G6" s="58"/>
      <c r="H6" s="59">
        <v>0.18</v>
      </c>
      <c r="I6" s="15"/>
      <c r="J6" s="64">
        <v>0.01</v>
      </c>
      <c r="K6" s="64">
        <v>0.05</v>
      </c>
      <c r="L6" s="64">
        <v>0.1</v>
      </c>
      <c r="M6" s="64">
        <v>0.1</v>
      </c>
      <c r="N6" s="64">
        <v>0.18</v>
      </c>
      <c r="O6" s="65"/>
      <c r="P6" s="65"/>
      <c r="Q6" s="15"/>
      <c r="R6" s="15"/>
      <c r="S6" s="59">
        <v>0.01</v>
      </c>
      <c r="T6" s="64"/>
      <c r="U6" s="15"/>
      <c r="V6" s="64"/>
    </row>
    <row r="7" spans="1:115" s="17" customFormat="1" ht="24.95" customHeight="1" x14ac:dyDescent="0.25">
      <c r="A7" s="50">
        <v>65862</v>
      </c>
      <c r="B7" s="19"/>
      <c r="C7" s="125"/>
      <c r="D7" s="51"/>
      <c r="E7" s="51"/>
      <c r="F7" s="51"/>
      <c r="G7" s="52"/>
      <c r="H7" s="53"/>
      <c r="I7" s="54"/>
      <c r="J7" s="66"/>
      <c r="K7" s="66"/>
      <c r="L7" s="66"/>
      <c r="M7" s="66"/>
      <c r="N7" s="66"/>
      <c r="O7" s="66"/>
      <c r="P7" s="66"/>
      <c r="Q7" s="19"/>
      <c r="R7" s="19"/>
      <c r="S7" s="56"/>
      <c r="T7" s="74"/>
      <c r="U7" s="19"/>
      <c r="V7" s="74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</row>
    <row r="8" spans="1:115" ht="39.75" customHeight="1" x14ac:dyDescent="0.25">
      <c r="A8" s="50">
        <v>65862</v>
      </c>
      <c r="B8" s="35" t="s">
        <v>148</v>
      </c>
      <c r="C8" s="126">
        <v>45545</v>
      </c>
      <c r="D8" s="36">
        <v>32</v>
      </c>
      <c r="E8" s="13">
        <v>44000</v>
      </c>
      <c r="F8" s="13">
        <v>0</v>
      </c>
      <c r="G8" s="13">
        <f>ROUND(E8-F8,0)</f>
        <v>44000</v>
      </c>
      <c r="H8" s="13">
        <f>G8*18%</f>
        <v>7920</v>
      </c>
      <c r="I8" s="13">
        <f>G8+H8</f>
        <v>51920</v>
      </c>
      <c r="J8" s="67">
        <f>G8*1%</f>
        <v>440</v>
      </c>
      <c r="K8" s="67">
        <f>G8*5%</f>
        <v>2200</v>
      </c>
      <c r="L8" s="67">
        <v>0</v>
      </c>
      <c r="M8" s="67">
        <v>0</v>
      </c>
      <c r="N8" s="91">
        <f>H8</f>
        <v>7920</v>
      </c>
      <c r="O8" s="67"/>
      <c r="P8" s="67">
        <f>ROUND(I8-SUM(J8:O8),0)</f>
        <v>41360</v>
      </c>
      <c r="Q8" s="13"/>
      <c r="R8" s="13"/>
      <c r="S8" s="13"/>
      <c r="T8" s="67">
        <v>29700</v>
      </c>
      <c r="U8" s="26" t="s">
        <v>124</v>
      </c>
      <c r="V8" s="67">
        <f>SUM(P8:P9,0)-SUM(T8:T9,0)</f>
        <v>19580</v>
      </c>
    </row>
    <row r="9" spans="1:115" ht="24.95" customHeight="1" x14ac:dyDescent="0.25">
      <c r="A9" s="50">
        <v>65862</v>
      </c>
      <c r="B9" t="s">
        <v>149</v>
      </c>
      <c r="C9" s="127"/>
      <c r="D9" s="79">
        <v>32</v>
      </c>
      <c r="E9" s="101">
        <f>N8</f>
        <v>7920</v>
      </c>
      <c r="F9" s="79"/>
      <c r="G9" s="80"/>
      <c r="H9" s="81"/>
      <c r="I9" s="78"/>
      <c r="J9" s="82"/>
      <c r="K9" s="82"/>
      <c r="L9" s="82"/>
      <c r="M9" s="82"/>
      <c r="N9" s="82"/>
      <c r="O9" s="83"/>
      <c r="P9" s="91">
        <f>E9</f>
        <v>7920</v>
      </c>
      <c r="Q9" s="78"/>
      <c r="R9" s="78"/>
      <c r="S9" s="81"/>
      <c r="T9" s="67"/>
      <c r="U9" s="26"/>
      <c r="V9" s="82"/>
    </row>
    <row r="10" spans="1:115" s="17" customFormat="1" ht="24.95" customHeight="1" x14ac:dyDescent="0.25">
      <c r="A10" s="50">
        <v>63666</v>
      </c>
      <c r="B10" s="19"/>
      <c r="C10" s="125"/>
      <c r="D10" s="51"/>
      <c r="E10" s="51"/>
      <c r="F10" s="51"/>
      <c r="G10" s="52"/>
      <c r="H10" s="53"/>
      <c r="I10" s="54"/>
      <c r="J10" s="66"/>
      <c r="K10" s="66"/>
      <c r="L10" s="66"/>
      <c r="M10" s="66"/>
      <c r="N10" s="66"/>
      <c r="O10" s="66"/>
      <c r="P10" s="66"/>
      <c r="Q10" s="19"/>
      <c r="R10" s="19"/>
      <c r="S10" s="56"/>
      <c r="T10" s="74"/>
      <c r="U10" s="19"/>
      <c r="V10" s="74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115" ht="39.75" customHeight="1" x14ac:dyDescent="0.25">
      <c r="A11" s="50">
        <v>63666</v>
      </c>
      <c r="B11" s="35" t="s">
        <v>150</v>
      </c>
      <c r="C11" s="126" t="s">
        <v>118</v>
      </c>
      <c r="D11" s="36">
        <v>35</v>
      </c>
      <c r="E11" s="13">
        <v>406385</v>
      </c>
      <c r="F11" s="13">
        <v>0</v>
      </c>
      <c r="G11" s="13">
        <f>ROUND(E11-F11,0)</f>
        <v>406385</v>
      </c>
      <c r="H11" s="13">
        <f>G11*18%</f>
        <v>73149.3</v>
      </c>
      <c r="I11" s="13">
        <f>G11+H11</f>
        <v>479534.3</v>
      </c>
      <c r="J11" s="67">
        <f>G11*1%</f>
        <v>4063.85</v>
      </c>
      <c r="K11" s="67">
        <f>G11*5%</f>
        <v>20319.25</v>
      </c>
      <c r="L11" s="67">
        <v>0</v>
      </c>
      <c r="M11" s="67">
        <v>0</v>
      </c>
      <c r="N11" s="91">
        <f>H11</f>
        <v>73149.3</v>
      </c>
      <c r="O11" s="67"/>
      <c r="P11" s="67">
        <f>ROUND(I11-SUM(J11:O11),0)</f>
        <v>382002</v>
      </c>
      <c r="Q11" s="13"/>
      <c r="R11" s="13"/>
      <c r="S11" s="13"/>
      <c r="T11" s="67">
        <v>147500</v>
      </c>
      <c r="U11" s="26" t="s">
        <v>106</v>
      </c>
      <c r="V11" s="67">
        <f>SUM(P11:P14,0)-SUM(T11:T14,0)</f>
        <v>107651.29999999999</v>
      </c>
    </row>
    <row r="12" spans="1:115" ht="24.95" customHeight="1" x14ac:dyDescent="0.25">
      <c r="A12" s="50">
        <v>63666</v>
      </c>
      <c r="B12" t="s">
        <v>149</v>
      </c>
      <c r="C12" s="127"/>
      <c r="D12" s="79">
        <v>35</v>
      </c>
      <c r="E12" s="101">
        <f>N11</f>
        <v>73149.3</v>
      </c>
      <c r="F12" s="79"/>
      <c r="G12" s="80"/>
      <c r="H12" s="81"/>
      <c r="I12" s="78"/>
      <c r="J12" s="82"/>
      <c r="K12" s="82"/>
      <c r="L12" s="82"/>
      <c r="M12" s="82"/>
      <c r="N12" s="82"/>
      <c r="O12" s="83"/>
      <c r="P12" s="91">
        <f>E12</f>
        <v>73149.3</v>
      </c>
      <c r="Q12" s="78"/>
      <c r="R12" s="78"/>
      <c r="S12" s="81"/>
      <c r="T12" s="67">
        <v>75000</v>
      </c>
      <c r="U12" s="26" t="s">
        <v>120</v>
      </c>
      <c r="V12" s="82"/>
    </row>
    <row r="13" spans="1:115" ht="24.95" customHeight="1" x14ac:dyDescent="0.25">
      <c r="A13" s="50">
        <v>63666</v>
      </c>
      <c r="B13" s="78"/>
      <c r="C13" s="127"/>
      <c r="D13" s="79"/>
      <c r="E13" s="101"/>
      <c r="F13" s="79"/>
      <c r="G13" s="80"/>
      <c r="H13" s="81"/>
      <c r="I13" s="78"/>
      <c r="J13" s="82"/>
      <c r="K13" s="82"/>
      <c r="L13" s="82"/>
      <c r="M13" s="82"/>
      <c r="N13" s="82"/>
      <c r="O13" s="83"/>
      <c r="P13" s="102"/>
      <c r="Q13" s="78"/>
      <c r="R13" s="78"/>
      <c r="S13" s="81"/>
      <c r="T13" s="89">
        <v>55000</v>
      </c>
      <c r="U13" s="26" t="s">
        <v>122</v>
      </c>
      <c r="V13" s="82"/>
    </row>
    <row r="14" spans="1:115" ht="24.95" customHeight="1" x14ac:dyDescent="0.25">
      <c r="A14" s="50">
        <v>63666</v>
      </c>
      <c r="B14" s="78"/>
      <c r="C14" s="127"/>
      <c r="D14" s="79"/>
      <c r="E14" s="101"/>
      <c r="F14" s="79"/>
      <c r="G14" s="80"/>
      <c r="H14" s="81"/>
      <c r="I14" s="78"/>
      <c r="J14" s="82"/>
      <c r="K14" s="82"/>
      <c r="L14" s="82"/>
      <c r="M14" s="82"/>
      <c r="N14" s="82"/>
      <c r="O14" s="83"/>
      <c r="P14" s="102"/>
      <c r="Q14" s="78"/>
      <c r="R14" s="78"/>
      <c r="S14" s="81"/>
      <c r="T14" s="89">
        <v>70000</v>
      </c>
      <c r="U14" s="26" t="s">
        <v>125</v>
      </c>
      <c r="V14" s="82"/>
    </row>
    <row r="15" spans="1:115" s="17" customFormat="1" ht="24.95" customHeight="1" x14ac:dyDescent="0.25">
      <c r="A15" s="50">
        <v>63665</v>
      </c>
      <c r="B15" s="19"/>
      <c r="C15" s="125"/>
      <c r="D15" s="51"/>
      <c r="E15" s="51"/>
      <c r="F15" s="51"/>
      <c r="G15" s="52"/>
      <c r="H15" s="53"/>
      <c r="I15" s="54"/>
      <c r="J15" s="66"/>
      <c r="K15" s="66"/>
      <c r="L15" s="66"/>
      <c r="M15" s="66"/>
      <c r="N15" s="66"/>
      <c r="O15" s="66"/>
      <c r="P15" s="66"/>
      <c r="Q15" s="19"/>
      <c r="R15" s="19"/>
      <c r="S15" s="56"/>
      <c r="T15" s="74"/>
      <c r="U15" s="19"/>
      <c r="V15" s="74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115" ht="42.75" customHeight="1" x14ac:dyDescent="0.25">
      <c r="A16" s="50">
        <v>63665</v>
      </c>
      <c r="B16" s="35" t="s">
        <v>151</v>
      </c>
      <c r="C16" s="126"/>
      <c r="D16" s="36"/>
      <c r="E16" s="13"/>
      <c r="F16" s="13"/>
      <c r="G16" s="13"/>
      <c r="H16" s="13"/>
      <c r="I16" s="13"/>
      <c r="J16" s="67"/>
      <c r="K16" s="67"/>
      <c r="L16" s="67"/>
      <c r="M16" s="67"/>
      <c r="N16" s="67"/>
      <c r="O16" s="67"/>
      <c r="P16" s="67"/>
      <c r="Q16" s="13"/>
      <c r="R16" s="13"/>
      <c r="S16" s="13"/>
      <c r="T16" s="67">
        <v>99000</v>
      </c>
      <c r="U16" s="26" t="s">
        <v>105</v>
      </c>
      <c r="V16" s="67">
        <f>SUM(P16:P18,0)-SUM(T16:T18,0)</f>
        <v>-99000</v>
      </c>
    </row>
    <row r="17" spans="1:115" ht="24.95" customHeight="1" x14ac:dyDescent="0.25">
      <c r="A17" s="21"/>
      <c r="B17" s="35"/>
      <c r="C17" s="126"/>
      <c r="D17" s="36"/>
      <c r="E17" s="13"/>
      <c r="F17" s="13"/>
      <c r="G17" s="13"/>
      <c r="H17" s="13"/>
      <c r="I17" s="13"/>
      <c r="J17" s="67"/>
      <c r="K17" s="67"/>
      <c r="L17" s="67"/>
      <c r="M17" s="67"/>
      <c r="N17" s="67"/>
      <c r="O17" s="67"/>
      <c r="P17" s="67"/>
      <c r="Q17" s="13"/>
      <c r="R17" s="13"/>
      <c r="S17" s="93"/>
      <c r="T17" s="97"/>
      <c r="U17" s="98"/>
      <c r="V17" s="95"/>
    </row>
    <row r="18" spans="1:115" ht="24.95" customHeight="1" x14ac:dyDescent="0.25">
      <c r="A18" s="77"/>
      <c r="B18" s="78"/>
      <c r="C18" s="127"/>
      <c r="D18" s="79"/>
      <c r="E18" s="79"/>
      <c r="F18" s="79"/>
      <c r="G18" s="80"/>
      <c r="H18" s="81"/>
      <c r="I18" s="78"/>
      <c r="J18" s="82"/>
      <c r="K18" s="82"/>
      <c r="L18" s="82"/>
      <c r="M18" s="82"/>
      <c r="N18" s="82"/>
      <c r="O18" s="83"/>
      <c r="P18" s="83"/>
      <c r="Q18" s="78"/>
      <c r="R18" s="78"/>
      <c r="S18" s="94"/>
      <c r="T18" s="99"/>
      <c r="U18" s="100"/>
      <c r="V18" s="96"/>
    </row>
    <row r="19" spans="1:115" s="17" customFormat="1" ht="24.95" customHeight="1" x14ac:dyDescent="0.25">
      <c r="A19" s="50">
        <v>62212</v>
      </c>
      <c r="B19" s="19"/>
      <c r="C19" s="125"/>
      <c r="D19" s="51"/>
      <c r="E19" s="51"/>
      <c r="F19" s="51"/>
      <c r="G19" s="52"/>
      <c r="H19" s="53"/>
      <c r="I19" s="54"/>
      <c r="J19" s="66"/>
      <c r="K19" s="66"/>
      <c r="L19" s="66"/>
      <c r="M19" s="66"/>
      <c r="N19" s="66"/>
      <c r="O19" s="66"/>
      <c r="P19" s="66"/>
      <c r="Q19" s="19"/>
      <c r="R19" s="19"/>
      <c r="S19" s="56"/>
      <c r="T19" s="74"/>
      <c r="U19" s="19"/>
      <c r="V19" s="74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ht="24.95" customHeight="1" x14ac:dyDescent="0.25">
      <c r="A20" s="50">
        <v>62212</v>
      </c>
      <c r="B20" s="35" t="s">
        <v>152</v>
      </c>
      <c r="C20" s="126" t="s">
        <v>97</v>
      </c>
      <c r="D20" s="36">
        <v>29</v>
      </c>
      <c r="E20" s="13">
        <v>180312</v>
      </c>
      <c r="F20" s="13">
        <v>70182.460000000006</v>
      </c>
      <c r="G20" s="13">
        <f>ROUND(E20-F20,0)</f>
        <v>110130</v>
      </c>
      <c r="H20" s="13">
        <f>G20*18%</f>
        <v>19823.399999999998</v>
      </c>
      <c r="I20" s="13">
        <f>G20+H20</f>
        <v>129953.4</v>
      </c>
      <c r="J20" s="67">
        <f>G20*1%</f>
        <v>1101.3</v>
      </c>
      <c r="K20" s="67">
        <f>G20*5%</f>
        <v>5506.5</v>
      </c>
      <c r="L20" s="67">
        <f>G20*10%</f>
        <v>11013</v>
      </c>
      <c r="M20" s="67">
        <f>G20*10%</f>
        <v>11013</v>
      </c>
      <c r="N20" s="91">
        <f>H20</f>
        <v>19823.399999999998</v>
      </c>
      <c r="O20" s="67"/>
      <c r="P20" s="67">
        <f>ROUND(I20-SUM(J20:O20),0)</f>
        <v>81496</v>
      </c>
      <c r="Q20" s="13"/>
      <c r="R20" s="13"/>
      <c r="S20" s="13"/>
      <c r="T20" s="67">
        <v>81496</v>
      </c>
      <c r="U20" s="26" t="s">
        <v>98</v>
      </c>
      <c r="V20" s="67">
        <f>SUM(P20:P22,0)-SUM(T20:T22,0)</f>
        <v>0.39999999999417923</v>
      </c>
    </row>
    <row r="21" spans="1:115" ht="24.95" customHeight="1" x14ac:dyDescent="0.25">
      <c r="A21" s="50">
        <v>62212</v>
      </c>
      <c r="B21" t="s">
        <v>149</v>
      </c>
      <c r="C21" s="126"/>
      <c r="D21" s="36">
        <v>29</v>
      </c>
      <c r="E21" s="13">
        <f>N20</f>
        <v>19823.399999999998</v>
      </c>
      <c r="F21" s="13"/>
      <c r="G21" s="13"/>
      <c r="H21" s="13"/>
      <c r="I21" s="13"/>
      <c r="J21" s="67"/>
      <c r="K21" s="67"/>
      <c r="L21" s="67"/>
      <c r="M21" s="67"/>
      <c r="N21" s="67"/>
      <c r="O21" s="67"/>
      <c r="P21" s="91">
        <f>E21</f>
        <v>19823.399999999998</v>
      </c>
      <c r="Q21" s="13"/>
      <c r="R21" s="13"/>
      <c r="S21" s="13"/>
      <c r="T21" s="67">
        <v>19823</v>
      </c>
      <c r="U21" s="26" t="s">
        <v>102</v>
      </c>
      <c r="V21" s="67"/>
    </row>
    <row r="22" spans="1:115" ht="24.95" customHeight="1" x14ac:dyDescent="0.25">
      <c r="A22" s="21"/>
      <c r="B22" s="35"/>
      <c r="C22" s="126"/>
      <c r="D22" s="36"/>
      <c r="E22" s="13"/>
      <c r="F22" s="13"/>
      <c r="G22" s="13"/>
      <c r="H22" s="13"/>
      <c r="I22" s="13"/>
      <c r="J22" s="67"/>
      <c r="K22" s="67"/>
      <c r="L22" s="67"/>
      <c r="M22" s="67"/>
      <c r="N22" s="67"/>
      <c r="O22" s="67"/>
      <c r="P22" s="67"/>
      <c r="Q22" s="13"/>
      <c r="R22" s="13"/>
      <c r="S22" s="13"/>
      <c r="T22" s="67"/>
      <c r="U22" s="37"/>
      <c r="V22" s="67"/>
    </row>
    <row r="23" spans="1:115" s="17" customFormat="1" ht="24.95" customHeight="1" x14ac:dyDescent="0.25">
      <c r="A23" s="50">
        <v>62759</v>
      </c>
      <c r="B23" s="19"/>
      <c r="C23" s="125"/>
      <c r="D23" s="51"/>
      <c r="E23" s="51"/>
      <c r="F23" s="51"/>
      <c r="G23" s="52"/>
      <c r="H23" s="53"/>
      <c r="I23" s="54"/>
      <c r="J23" s="66"/>
      <c r="K23" s="66"/>
      <c r="L23" s="66"/>
      <c r="M23" s="66"/>
      <c r="N23" s="66"/>
      <c r="O23" s="66"/>
      <c r="P23" s="66"/>
      <c r="Q23" s="19"/>
      <c r="R23" s="19"/>
      <c r="S23" s="56"/>
      <c r="T23" s="74"/>
      <c r="U23" s="19"/>
      <c r="V23" s="74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ht="24.95" customHeight="1" x14ac:dyDescent="0.25">
      <c r="A24" s="50">
        <v>62759</v>
      </c>
      <c r="B24" s="35" t="s">
        <v>153</v>
      </c>
      <c r="C24" s="126">
        <v>45360</v>
      </c>
      <c r="D24" s="36">
        <v>30</v>
      </c>
      <c r="E24" s="13">
        <v>167750</v>
      </c>
      <c r="F24" s="13">
        <v>2247.75</v>
      </c>
      <c r="G24" s="13">
        <f>ROUND(E24-F24,0)</f>
        <v>165502</v>
      </c>
      <c r="H24" s="13">
        <f>G24*18%</f>
        <v>29790.36</v>
      </c>
      <c r="I24" s="13">
        <f>G24+H24</f>
        <v>195292.36</v>
      </c>
      <c r="J24" s="67">
        <f>G24*1%</f>
        <v>1655.02</v>
      </c>
      <c r="K24" s="67">
        <f>G24*5%</f>
        <v>8275.1</v>
      </c>
      <c r="L24" s="67">
        <f>G24*10%</f>
        <v>16550.2</v>
      </c>
      <c r="M24" s="67">
        <f>G24*10%</f>
        <v>16550.2</v>
      </c>
      <c r="N24" s="91">
        <f>H24</f>
        <v>29790.36</v>
      </c>
      <c r="O24" s="67"/>
      <c r="P24" s="67">
        <f>ROUND(I24-SUM(J24:O24),0)</f>
        <v>122471</v>
      </c>
      <c r="Q24" s="13"/>
      <c r="R24" s="13"/>
      <c r="S24" s="13"/>
      <c r="T24" s="67">
        <v>122472</v>
      </c>
      <c r="U24" s="26" t="s">
        <v>104</v>
      </c>
      <c r="V24" s="67">
        <f>SUM(P24:P29,0)-SUM(T24:T29,0)</f>
        <v>41742.419999999984</v>
      </c>
    </row>
    <row r="25" spans="1:115" ht="24.95" customHeight="1" x14ac:dyDescent="0.25">
      <c r="A25" s="50">
        <v>62759</v>
      </c>
      <c r="B25" s="35" t="s">
        <v>29</v>
      </c>
      <c r="C25" s="126"/>
      <c r="D25" s="36">
        <v>30</v>
      </c>
      <c r="E25" s="13">
        <f>N24</f>
        <v>29790.36</v>
      </c>
      <c r="F25" s="13"/>
      <c r="G25" s="13"/>
      <c r="H25" s="13"/>
      <c r="I25" s="13"/>
      <c r="J25" s="67"/>
      <c r="K25" s="67"/>
      <c r="L25" s="67"/>
      <c r="M25" s="67"/>
      <c r="N25" s="67"/>
      <c r="O25" s="67"/>
      <c r="P25" s="91">
        <f>E25</f>
        <v>29790.36</v>
      </c>
      <c r="Q25" s="13"/>
      <c r="R25" s="13"/>
      <c r="S25" s="13"/>
      <c r="T25" s="67">
        <v>29789</v>
      </c>
      <c r="U25" s="26" t="s">
        <v>113</v>
      </c>
      <c r="V25" s="67"/>
    </row>
    <row r="26" spans="1:115" ht="24.95" customHeight="1" x14ac:dyDescent="0.25">
      <c r="A26" s="50">
        <v>62759</v>
      </c>
      <c r="B26" s="35" t="s">
        <v>153</v>
      </c>
      <c r="C26" s="128">
        <v>45549</v>
      </c>
      <c r="D26" s="87">
        <v>33</v>
      </c>
      <c r="E26" s="88">
        <v>373210</v>
      </c>
      <c r="F26" s="88">
        <v>52143.027999999998</v>
      </c>
      <c r="G26" s="88">
        <f>ROUND(E26-F26,0)</f>
        <v>321067</v>
      </c>
      <c r="H26" s="88">
        <f>G26*18%</f>
        <v>57792.06</v>
      </c>
      <c r="I26" s="88">
        <f>G26+H26</f>
        <v>378859.06</v>
      </c>
      <c r="J26" s="89">
        <f>G26*1%</f>
        <v>3210.67</v>
      </c>
      <c r="K26" s="89">
        <f>G26*5%</f>
        <v>16053.35</v>
      </c>
      <c r="L26" s="89">
        <f>G26*10%</f>
        <v>32106.7</v>
      </c>
      <c r="M26" s="89">
        <f>G26*10%</f>
        <v>32106.7</v>
      </c>
      <c r="N26" s="91">
        <f>H26</f>
        <v>57792.06</v>
      </c>
      <c r="O26" s="89"/>
      <c r="P26" s="89">
        <f>ROUND(I26-SUM(J26:O26),0)</f>
        <v>237590</v>
      </c>
      <c r="Q26" s="88"/>
      <c r="R26" s="88"/>
      <c r="S26" s="88"/>
      <c r="T26" s="89">
        <v>99000</v>
      </c>
      <c r="U26" s="26" t="s">
        <v>114</v>
      </c>
      <c r="V26" s="89"/>
    </row>
    <row r="27" spans="1:115" ht="24.95" customHeight="1" x14ac:dyDescent="0.25">
      <c r="A27" s="50">
        <v>62759</v>
      </c>
      <c r="B27" s="35" t="s">
        <v>29</v>
      </c>
      <c r="C27" s="126"/>
      <c r="D27" s="36">
        <v>33</v>
      </c>
      <c r="E27" s="13">
        <f>N26</f>
        <v>57792.06</v>
      </c>
      <c r="F27" s="13"/>
      <c r="G27" s="13"/>
      <c r="H27" s="13"/>
      <c r="I27" s="13"/>
      <c r="J27" s="67"/>
      <c r="K27" s="67"/>
      <c r="L27" s="67"/>
      <c r="M27" s="67"/>
      <c r="N27" s="67"/>
      <c r="O27" s="67"/>
      <c r="P27" s="91">
        <f>E27</f>
        <v>57792.06</v>
      </c>
      <c r="Q27" s="88"/>
      <c r="R27" s="88"/>
      <c r="S27" s="88"/>
      <c r="T27" s="89">
        <v>99000</v>
      </c>
      <c r="U27" s="26" t="s">
        <v>116</v>
      </c>
      <c r="V27" s="89"/>
    </row>
    <row r="28" spans="1:115" ht="24.95" customHeight="1" x14ac:dyDescent="0.25">
      <c r="A28" s="50">
        <v>62759</v>
      </c>
      <c r="B28" s="86"/>
      <c r="C28" s="128"/>
      <c r="D28" s="87"/>
      <c r="E28" s="88"/>
      <c r="F28" s="88"/>
      <c r="G28" s="88"/>
      <c r="H28" s="88"/>
      <c r="I28" s="88"/>
      <c r="J28" s="89"/>
      <c r="K28" s="89"/>
      <c r="L28" s="89"/>
      <c r="M28" s="89"/>
      <c r="N28" s="89"/>
      <c r="O28" s="89"/>
      <c r="P28" s="89"/>
      <c r="Q28" s="88"/>
      <c r="R28" s="88"/>
      <c r="S28" s="88"/>
      <c r="T28" s="89">
        <v>55640</v>
      </c>
      <c r="U28" s="26" t="s">
        <v>123</v>
      </c>
      <c r="V28" s="89"/>
    </row>
    <row r="29" spans="1:115" ht="24.95" customHeight="1" x14ac:dyDescent="0.25">
      <c r="A29" s="85"/>
      <c r="B29" s="86"/>
      <c r="C29" s="128"/>
      <c r="D29" s="87"/>
      <c r="E29" s="88"/>
      <c r="F29" s="88"/>
      <c r="G29" s="88"/>
      <c r="H29" s="88"/>
      <c r="I29" s="88"/>
      <c r="J29" s="89"/>
      <c r="K29" s="89"/>
      <c r="L29" s="89"/>
      <c r="M29" s="89"/>
      <c r="N29" s="89"/>
      <c r="O29" s="89"/>
      <c r="P29" s="89"/>
      <c r="Q29" s="88"/>
      <c r="R29" s="88"/>
      <c r="S29" s="88"/>
      <c r="T29" s="89"/>
      <c r="U29" s="90"/>
      <c r="V29" s="89"/>
    </row>
    <row r="30" spans="1:115" s="17" customFormat="1" ht="24.95" customHeight="1" x14ac:dyDescent="0.25">
      <c r="A30" s="50">
        <v>55275</v>
      </c>
      <c r="B30" s="19"/>
      <c r="C30" s="125"/>
      <c r="D30" s="51"/>
      <c r="E30" s="51"/>
      <c r="F30" s="51"/>
      <c r="G30" s="52"/>
      <c r="H30" s="53"/>
      <c r="I30" s="54"/>
      <c r="J30" s="66"/>
      <c r="K30" s="66"/>
      <c r="L30" s="66"/>
      <c r="M30" s="66"/>
      <c r="N30" s="66"/>
      <c r="O30" s="66"/>
      <c r="P30" s="66"/>
      <c r="Q30" s="19"/>
      <c r="R30" s="19"/>
      <c r="S30" s="56"/>
      <c r="T30" s="74"/>
      <c r="U30" s="19"/>
      <c r="V30" s="74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</row>
    <row r="31" spans="1:115" ht="24.95" customHeight="1" x14ac:dyDescent="0.25">
      <c r="A31" s="50">
        <v>55275</v>
      </c>
      <c r="B31" s="35" t="s">
        <v>25</v>
      </c>
      <c r="C31" s="126">
        <v>45080</v>
      </c>
      <c r="D31" s="36">
        <v>19</v>
      </c>
      <c r="E31" s="13">
        <f>350000+11000</f>
        <v>361000</v>
      </c>
      <c r="F31" s="13">
        <v>49201</v>
      </c>
      <c r="G31" s="13">
        <f>ROUND(E31-F31,0)</f>
        <v>311799</v>
      </c>
      <c r="H31" s="13">
        <f>G31*18%</f>
        <v>56123.82</v>
      </c>
      <c r="I31" s="13">
        <f>G31+H31</f>
        <v>367922.82</v>
      </c>
      <c r="J31" s="67">
        <f>G31*1%</f>
        <v>3117.9900000000002</v>
      </c>
      <c r="K31" s="67">
        <f>G31*5%</f>
        <v>15589.95</v>
      </c>
      <c r="L31" s="67"/>
      <c r="M31" s="67"/>
      <c r="N31" s="91">
        <f>H31</f>
        <v>56123.82</v>
      </c>
      <c r="O31" s="67"/>
      <c r="P31" s="67">
        <f>ROUND(I31-SUM(J31:O31),0)</f>
        <v>293091</v>
      </c>
      <c r="Q31" s="13" t="s">
        <v>24</v>
      </c>
      <c r="R31" s="13">
        <v>150000</v>
      </c>
      <c r="S31" s="13">
        <f>R31*1%</f>
        <v>1500</v>
      </c>
      <c r="T31" s="67">
        <f>R31-S31</f>
        <v>148500</v>
      </c>
      <c r="U31" s="26" t="s">
        <v>23</v>
      </c>
      <c r="V31" s="67">
        <f>SUM(P31:P33,0)-SUM(T31:T33,0)</f>
        <v>0</v>
      </c>
    </row>
    <row r="32" spans="1:115" ht="24.95" customHeight="1" x14ac:dyDescent="0.25">
      <c r="A32" s="50">
        <v>55275</v>
      </c>
      <c r="B32" s="35" t="s">
        <v>29</v>
      </c>
      <c r="C32" s="126">
        <v>45080</v>
      </c>
      <c r="D32" s="36">
        <v>19</v>
      </c>
      <c r="E32" s="13">
        <v>56124</v>
      </c>
      <c r="F32" s="13"/>
      <c r="G32" s="13"/>
      <c r="H32" s="13"/>
      <c r="I32" s="13"/>
      <c r="J32" s="67"/>
      <c r="K32" s="67"/>
      <c r="L32" s="67"/>
      <c r="M32" s="67"/>
      <c r="N32" s="67"/>
      <c r="O32" s="67"/>
      <c r="P32" s="91">
        <v>56124</v>
      </c>
      <c r="Q32" s="13" t="s">
        <v>27</v>
      </c>
      <c r="R32" s="13"/>
      <c r="S32" s="13">
        <v>0</v>
      </c>
      <c r="T32" s="67">
        <v>144591</v>
      </c>
      <c r="U32" s="37" t="s">
        <v>26</v>
      </c>
      <c r="V32" s="67"/>
    </row>
    <row r="33" spans="1:115" ht="24.95" customHeight="1" x14ac:dyDescent="0.25">
      <c r="A33" s="50">
        <v>55275</v>
      </c>
      <c r="B33" s="35"/>
      <c r="C33" s="126"/>
      <c r="D33" s="36"/>
      <c r="E33" s="13"/>
      <c r="F33" s="13"/>
      <c r="G33" s="13"/>
      <c r="H33" s="13"/>
      <c r="I33" s="13"/>
      <c r="J33" s="67"/>
      <c r="K33" s="67"/>
      <c r="L33" s="67"/>
      <c r="M33" s="67"/>
      <c r="N33" s="67"/>
      <c r="O33" s="67"/>
      <c r="P33" s="67"/>
      <c r="Q33" s="13"/>
      <c r="R33" s="13"/>
      <c r="S33" s="13"/>
      <c r="T33" s="67">
        <v>56124</v>
      </c>
      <c r="U33" s="37" t="s">
        <v>78</v>
      </c>
      <c r="V33" s="67"/>
    </row>
    <row r="34" spans="1:115" s="17" customFormat="1" ht="24.95" customHeight="1" x14ac:dyDescent="0.25">
      <c r="A34" s="22">
        <v>54779</v>
      </c>
      <c r="B34" s="38"/>
      <c r="C34" s="129"/>
      <c r="D34" s="39"/>
      <c r="E34" s="34"/>
      <c r="F34" s="34"/>
      <c r="G34" s="34"/>
      <c r="H34" s="34"/>
      <c r="I34" s="34"/>
      <c r="J34" s="68"/>
      <c r="K34" s="68"/>
      <c r="L34" s="68"/>
      <c r="M34" s="68"/>
      <c r="N34" s="68"/>
      <c r="O34" s="68"/>
      <c r="P34" s="68"/>
      <c r="Q34" s="34"/>
      <c r="R34" s="34"/>
      <c r="S34" s="34">
        <f>R34*S6</f>
        <v>0</v>
      </c>
      <c r="T34" s="68"/>
      <c r="U34" s="22"/>
      <c r="V34" s="6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ht="24.95" customHeight="1" x14ac:dyDescent="0.25">
      <c r="A35" s="22">
        <v>54779</v>
      </c>
      <c r="B35" s="13" t="s">
        <v>28</v>
      </c>
      <c r="C35" s="130">
        <v>45075</v>
      </c>
      <c r="D35" s="41">
        <v>18</v>
      </c>
      <c r="E35" s="13">
        <v>519994</v>
      </c>
      <c r="F35" s="13">
        <v>44955</v>
      </c>
      <c r="G35" s="13">
        <f t="shared" ref="G35" si="0">E35-F35</f>
        <v>475039</v>
      </c>
      <c r="H35" s="13">
        <f t="shared" ref="H35" si="1">G35*18%</f>
        <v>85507.02</v>
      </c>
      <c r="I35" s="13">
        <v>560546</v>
      </c>
      <c r="J35" s="67">
        <v>4750.3900000000003</v>
      </c>
      <c r="K35" s="67">
        <v>23751.95</v>
      </c>
      <c r="L35" s="67">
        <v>23751.95</v>
      </c>
      <c r="M35" s="67">
        <v>47503.9</v>
      </c>
      <c r="N35" s="91">
        <v>85507</v>
      </c>
      <c r="O35" s="67">
        <v>97034</v>
      </c>
      <c r="P35" s="67">
        <v>278247</v>
      </c>
      <c r="Q35" s="13" t="s">
        <v>32</v>
      </c>
      <c r="R35" s="13">
        <v>200000</v>
      </c>
      <c r="S35" s="13">
        <v>2000</v>
      </c>
      <c r="T35" s="67">
        <f>R35-S35</f>
        <v>198000</v>
      </c>
      <c r="U35" s="26" t="s">
        <v>33</v>
      </c>
      <c r="V35" s="67">
        <f>SUM(P35:P43,0)-SUM(T35:T43,0)</f>
        <v>-48292.399999999907</v>
      </c>
    </row>
    <row r="36" spans="1:115" ht="24.95" customHeight="1" x14ac:dyDescent="0.25">
      <c r="A36" s="22">
        <v>54779</v>
      </c>
      <c r="B36" s="13" t="s">
        <v>29</v>
      </c>
      <c r="C36" s="130"/>
      <c r="D36" s="41">
        <v>18</v>
      </c>
      <c r="E36" s="13">
        <v>85507</v>
      </c>
      <c r="F36" s="13"/>
      <c r="G36" s="13"/>
      <c r="H36" s="13"/>
      <c r="I36" s="13"/>
      <c r="J36" s="67"/>
      <c r="K36" s="67"/>
      <c r="L36" s="67"/>
      <c r="M36" s="67"/>
      <c r="N36" s="67"/>
      <c r="O36" s="67"/>
      <c r="P36" s="91">
        <v>85507</v>
      </c>
      <c r="Q36" s="13" t="s">
        <v>80</v>
      </c>
      <c r="R36" s="13">
        <v>80247</v>
      </c>
      <c r="S36" s="13"/>
      <c r="T36" s="67">
        <f t="shared" ref="T36:T38" si="2">R36-S36</f>
        <v>80247</v>
      </c>
      <c r="U36" s="26" t="s">
        <v>34</v>
      </c>
      <c r="V36" s="67"/>
    </row>
    <row r="37" spans="1:115" ht="24.95" customHeight="1" x14ac:dyDescent="0.25">
      <c r="A37" s="22">
        <v>54779</v>
      </c>
      <c r="B37" s="13" t="s">
        <v>28</v>
      </c>
      <c r="C37" s="130">
        <v>45235</v>
      </c>
      <c r="D37" s="41">
        <v>27</v>
      </c>
      <c r="E37" s="13">
        <v>860604</v>
      </c>
      <c r="F37" s="13">
        <v>65937</v>
      </c>
      <c r="G37" s="13">
        <f>E37-F37</f>
        <v>794667</v>
      </c>
      <c r="H37" s="13">
        <f>G37*18%</f>
        <v>143040.06</v>
      </c>
      <c r="I37" s="13">
        <f>G37+H37</f>
        <v>937707.06</v>
      </c>
      <c r="J37" s="67">
        <f>G37*1%</f>
        <v>7946.67</v>
      </c>
      <c r="K37" s="67">
        <f>G37*5%</f>
        <v>39733.350000000006</v>
      </c>
      <c r="L37" s="67">
        <f>G37*10%</f>
        <v>79466.700000000012</v>
      </c>
      <c r="M37" s="67">
        <f>G37*10%</f>
        <v>79466.700000000012</v>
      </c>
      <c r="N37" s="91">
        <f>H37</f>
        <v>143040.06</v>
      </c>
      <c r="O37" s="67">
        <v>64753</v>
      </c>
      <c r="P37" s="67">
        <f>G37-J37-K37-L37-M37-O37</f>
        <v>523300.58000000007</v>
      </c>
      <c r="Q37" s="13" t="s">
        <v>79</v>
      </c>
      <c r="R37" s="13">
        <v>85507</v>
      </c>
      <c r="S37" s="13"/>
      <c r="T37" s="67">
        <f t="shared" si="2"/>
        <v>85507</v>
      </c>
      <c r="U37" s="26" t="s">
        <v>35</v>
      </c>
      <c r="V37" s="67"/>
    </row>
    <row r="38" spans="1:115" ht="24.95" customHeight="1" x14ac:dyDescent="0.25">
      <c r="A38" s="22">
        <v>54779</v>
      </c>
      <c r="B38" s="13" t="s">
        <v>29</v>
      </c>
      <c r="C38" s="130"/>
      <c r="D38" s="41">
        <v>27</v>
      </c>
      <c r="E38" s="13">
        <f>N37</f>
        <v>143040.06</v>
      </c>
      <c r="F38" s="13"/>
      <c r="G38" s="13"/>
      <c r="H38" s="13"/>
      <c r="I38" s="13"/>
      <c r="J38" s="67"/>
      <c r="K38" s="67"/>
      <c r="L38" s="67"/>
      <c r="M38" s="67"/>
      <c r="N38" s="67"/>
      <c r="O38" s="67"/>
      <c r="P38" s="91">
        <f>E38</f>
        <v>143040.06</v>
      </c>
      <c r="Q38" s="13" t="s">
        <v>81</v>
      </c>
      <c r="R38" s="13">
        <v>300000</v>
      </c>
      <c r="S38" s="13">
        <f>R38*1%</f>
        <v>3000</v>
      </c>
      <c r="T38" s="67">
        <f t="shared" si="2"/>
        <v>297000</v>
      </c>
      <c r="U38" s="26" t="s">
        <v>83</v>
      </c>
      <c r="V38" s="67"/>
    </row>
    <row r="39" spans="1:115" ht="24.95" customHeight="1" x14ac:dyDescent="0.25">
      <c r="A39" s="22">
        <v>54779</v>
      </c>
      <c r="B39" s="13" t="s">
        <v>28</v>
      </c>
      <c r="C39" s="130">
        <v>45265</v>
      </c>
      <c r="D39" s="41">
        <v>28</v>
      </c>
      <c r="E39" s="13">
        <v>462182</v>
      </c>
      <c r="F39" s="13">
        <v>0</v>
      </c>
      <c r="G39" s="13">
        <f>E39-F39</f>
        <v>462182</v>
      </c>
      <c r="H39" s="13">
        <f>G39*18%</f>
        <v>83192.759999999995</v>
      </c>
      <c r="I39" s="13">
        <f>G39+H39</f>
        <v>545374.76</v>
      </c>
      <c r="J39" s="67">
        <f>G39*1%</f>
        <v>4621.82</v>
      </c>
      <c r="K39" s="67">
        <f>G39*5%</f>
        <v>23109.100000000002</v>
      </c>
      <c r="L39" s="67">
        <f>G39*10%</f>
        <v>46218.200000000004</v>
      </c>
      <c r="M39" s="67">
        <f>G39*10%</f>
        <v>46218.200000000004</v>
      </c>
      <c r="N39" s="91">
        <f>H39</f>
        <v>83192.759999999995</v>
      </c>
      <c r="O39" s="67">
        <v>0</v>
      </c>
      <c r="P39" s="67">
        <f>G39-J39-K39-L39-M39-O39</f>
        <v>342014.68</v>
      </c>
      <c r="Q39" s="13" t="s">
        <v>86</v>
      </c>
      <c r="R39" s="13">
        <v>206300</v>
      </c>
      <c r="S39" s="13">
        <v>0</v>
      </c>
      <c r="T39" s="67">
        <f t="shared" ref="T39" si="3">R39-S39</f>
        <v>206300</v>
      </c>
      <c r="U39" s="26" t="s">
        <v>88</v>
      </c>
      <c r="V39" s="67"/>
    </row>
    <row r="40" spans="1:115" ht="24.95" customHeight="1" x14ac:dyDescent="0.25">
      <c r="A40" s="22">
        <v>54779</v>
      </c>
      <c r="B40" s="13" t="s">
        <v>29</v>
      </c>
      <c r="C40" s="130"/>
      <c r="D40" s="41">
        <v>28</v>
      </c>
      <c r="E40" s="13">
        <f>N39</f>
        <v>83192.759999999995</v>
      </c>
      <c r="F40" s="13"/>
      <c r="G40" s="13"/>
      <c r="H40" s="13"/>
      <c r="I40" s="13"/>
      <c r="J40" s="67"/>
      <c r="K40" s="67"/>
      <c r="L40" s="67"/>
      <c r="M40" s="67"/>
      <c r="N40" s="67"/>
      <c r="O40" s="67"/>
      <c r="P40" s="91">
        <f>E40</f>
        <v>83192.759999999995</v>
      </c>
      <c r="Q40" s="13" t="s">
        <v>87</v>
      </c>
      <c r="R40" s="13">
        <v>342015</v>
      </c>
      <c r="S40" s="13">
        <v>0</v>
      </c>
      <c r="T40" s="67">
        <f t="shared" ref="T40:T41" si="4">R40-S40</f>
        <v>342015</v>
      </c>
      <c r="U40" s="26" t="s">
        <v>89</v>
      </c>
      <c r="V40" s="67"/>
    </row>
    <row r="41" spans="1:115" ht="24.95" customHeight="1" x14ac:dyDescent="0.25">
      <c r="A41" s="22">
        <v>54779</v>
      </c>
      <c r="B41" s="13" t="s">
        <v>28</v>
      </c>
      <c r="C41" s="130" t="s">
        <v>119</v>
      </c>
      <c r="D41" s="41">
        <v>31</v>
      </c>
      <c r="E41" s="13">
        <v>74329</v>
      </c>
      <c r="F41" s="13">
        <v>2248</v>
      </c>
      <c r="G41" s="13">
        <f>E41-F41</f>
        <v>72081</v>
      </c>
      <c r="H41" s="13">
        <f>G41*18%</f>
        <v>12974.58</v>
      </c>
      <c r="I41" s="13">
        <f>G41+H41</f>
        <v>85055.58</v>
      </c>
      <c r="J41" s="67">
        <f>G41*1%</f>
        <v>720.81000000000006</v>
      </c>
      <c r="K41" s="67">
        <f>G41*5%</f>
        <v>3604.05</v>
      </c>
      <c r="L41" s="67">
        <f>G41*10%</f>
        <v>7208.1</v>
      </c>
      <c r="M41" s="67">
        <f>G41*10%</f>
        <v>7208.1</v>
      </c>
      <c r="N41" s="91">
        <f>H41</f>
        <v>12974.58</v>
      </c>
      <c r="O41" s="67">
        <v>0</v>
      </c>
      <c r="P41" s="67">
        <f>G41-J41-K41-L41-M41-O41</f>
        <v>53339.94</v>
      </c>
      <c r="Q41" s="13" t="s">
        <v>84</v>
      </c>
      <c r="R41" s="13">
        <v>143040</v>
      </c>
      <c r="S41" s="13">
        <v>0</v>
      </c>
      <c r="T41" s="67">
        <f t="shared" si="4"/>
        <v>143040</v>
      </c>
      <c r="U41" s="26" t="s">
        <v>85</v>
      </c>
      <c r="V41" s="67"/>
    </row>
    <row r="42" spans="1:115" ht="24.95" customHeight="1" x14ac:dyDescent="0.25">
      <c r="A42" s="22">
        <v>54779</v>
      </c>
      <c r="B42" s="13" t="s">
        <v>29</v>
      </c>
      <c r="C42" s="130"/>
      <c r="D42" s="41">
        <v>31</v>
      </c>
      <c r="E42" s="13">
        <f>N41</f>
        <v>12974.58</v>
      </c>
      <c r="F42" s="13"/>
      <c r="G42" s="13"/>
      <c r="H42" s="13"/>
      <c r="I42" s="13"/>
      <c r="J42" s="67"/>
      <c r="K42" s="67"/>
      <c r="L42" s="67"/>
      <c r="M42" s="67"/>
      <c r="N42" s="67"/>
      <c r="O42" s="67"/>
      <c r="P42" s="91">
        <f>E42</f>
        <v>12974.58</v>
      </c>
      <c r="Q42" s="13"/>
      <c r="R42" s="13"/>
      <c r="S42" s="13"/>
      <c r="T42" s="67">
        <v>198000</v>
      </c>
      <c r="U42" s="26" t="s">
        <v>115</v>
      </c>
      <c r="V42" s="67"/>
    </row>
    <row r="43" spans="1:115" ht="24.95" customHeight="1" x14ac:dyDescent="0.25">
      <c r="A43" s="22">
        <v>54779</v>
      </c>
      <c r="B43" s="13"/>
      <c r="C43" s="130"/>
      <c r="D43" s="41"/>
      <c r="E43" s="13"/>
      <c r="F43" s="13"/>
      <c r="G43" s="13"/>
      <c r="H43" s="13"/>
      <c r="I43" s="13"/>
      <c r="J43" s="67"/>
      <c r="K43" s="67"/>
      <c r="L43" s="67"/>
      <c r="M43" s="67"/>
      <c r="N43" s="67"/>
      <c r="O43" s="67"/>
      <c r="P43" s="91"/>
      <c r="Q43" s="13"/>
      <c r="R43" s="13"/>
      <c r="S43" s="13"/>
      <c r="T43" s="67">
        <v>19800</v>
      </c>
      <c r="U43" s="26" t="s">
        <v>121</v>
      </c>
      <c r="V43" s="67"/>
    </row>
    <row r="44" spans="1:115" s="17" customFormat="1" ht="24.95" customHeight="1" x14ac:dyDescent="0.25">
      <c r="A44" s="22">
        <v>53042</v>
      </c>
      <c r="B44" s="34"/>
      <c r="C44" s="131"/>
      <c r="D44" s="43"/>
      <c r="E44" s="34"/>
      <c r="F44" s="34"/>
      <c r="G44" s="34"/>
      <c r="H44" s="34"/>
      <c r="I44" s="34"/>
      <c r="J44" s="68"/>
      <c r="K44" s="68"/>
      <c r="L44" s="68"/>
      <c r="M44" s="68"/>
      <c r="N44" s="68"/>
      <c r="O44" s="68"/>
      <c r="P44" s="68"/>
      <c r="Q44" s="34"/>
      <c r="R44" s="34"/>
      <c r="S44" s="34"/>
      <c r="T44" s="68"/>
      <c r="U44" s="22"/>
      <c r="V44" s="68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</row>
    <row r="45" spans="1:115" ht="24.95" customHeight="1" x14ac:dyDescent="0.25">
      <c r="A45" s="22">
        <v>53042</v>
      </c>
      <c r="B45" s="13" t="s">
        <v>154</v>
      </c>
      <c r="C45" s="130">
        <v>44958</v>
      </c>
      <c r="D45" s="41">
        <v>13</v>
      </c>
      <c r="E45" s="13">
        <v>381000</v>
      </c>
      <c r="F45" s="13">
        <v>44825</v>
      </c>
      <c r="G45" s="13">
        <v>336175</v>
      </c>
      <c r="H45" s="13">
        <v>60512</v>
      </c>
      <c r="I45" s="13">
        <v>396687</v>
      </c>
      <c r="J45" s="67">
        <v>3362</v>
      </c>
      <c r="K45" s="67">
        <v>16809</v>
      </c>
      <c r="L45" s="67"/>
      <c r="M45" s="67"/>
      <c r="N45" s="91">
        <v>60512</v>
      </c>
      <c r="O45" s="67"/>
      <c r="P45" s="67">
        <v>316004</v>
      </c>
      <c r="Q45" s="13"/>
      <c r="R45" s="13"/>
      <c r="S45" s="13"/>
      <c r="T45" s="67">
        <v>198000</v>
      </c>
      <c r="U45" s="26" t="s">
        <v>37</v>
      </c>
      <c r="V45" s="67">
        <f>SUM(P45:P48,0)-SUM(T45:T48,0)</f>
        <v>0</v>
      </c>
    </row>
    <row r="46" spans="1:115" ht="24.95" customHeight="1" x14ac:dyDescent="0.25">
      <c r="A46" s="22">
        <v>53042</v>
      </c>
      <c r="B46" s="13" t="s">
        <v>29</v>
      </c>
      <c r="C46" s="130"/>
      <c r="D46" s="41">
        <v>13</v>
      </c>
      <c r="E46" s="13">
        <v>60512</v>
      </c>
      <c r="F46" s="13"/>
      <c r="G46" s="13"/>
      <c r="H46" s="13"/>
      <c r="I46" s="13"/>
      <c r="J46" s="67"/>
      <c r="K46" s="67"/>
      <c r="L46" s="67"/>
      <c r="M46" s="67"/>
      <c r="N46" s="67"/>
      <c r="O46" s="67"/>
      <c r="P46" s="91">
        <v>60512</v>
      </c>
      <c r="Q46" s="13"/>
      <c r="R46" s="13"/>
      <c r="S46" s="13"/>
      <c r="T46" s="67">
        <v>118004</v>
      </c>
      <c r="U46" s="26" t="s">
        <v>38</v>
      </c>
      <c r="V46" s="67"/>
    </row>
    <row r="47" spans="1:115" ht="24.95" customHeight="1" x14ac:dyDescent="0.25">
      <c r="A47" s="22">
        <v>53042</v>
      </c>
      <c r="B47" s="13"/>
      <c r="C47" s="130"/>
      <c r="D47" s="41"/>
      <c r="E47" s="13"/>
      <c r="F47" s="13"/>
      <c r="G47" s="13"/>
      <c r="H47" s="13"/>
      <c r="I47" s="13"/>
      <c r="J47" s="67"/>
      <c r="K47" s="67"/>
      <c r="L47" s="67"/>
      <c r="M47" s="67"/>
      <c r="N47" s="67"/>
      <c r="O47" s="67"/>
      <c r="P47" s="67"/>
      <c r="Q47" s="13"/>
      <c r="R47" s="13"/>
      <c r="S47" s="13"/>
      <c r="T47" s="67">
        <v>60512</v>
      </c>
      <c r="U47" s="26" t="s">
        <v>39</v>
      </c>
      <c r="V47" s="67"/>
    </row>
    <row r="48" spans="1:115" ht="24.95" customHeight="1" x14ac:dyDescent="0.25">
      <c r="A48" s="22"/>
      <c r="B48" s="13"/>
      <c r="C48" s="130"/>
      <c r="D48" s="41"/>
      <c r="E48" s="13"/>
      <c r="F48" s="13"/>
      <c r="G48" s="13"/>
      <c r="H48" s="13"/>
      <c r="I48" s="13"/>
      <c r="J48" s="67"/>
      <c r="K48" s="67"/>
      <c r="L48" s="67"/>
      <c r="M48" s="67"/>
      <c r="N48" s="67"/>
      <c r="O48" s="67"/>
      <c r="P48" s="67"/>
      <c r="Q48" s="13"/>
      <c r="R48" s="13"/>
      <c r="S48" s="13"/>
      <c r="T48" s="67"/>
      <c r="U48" s="26"/>
      <c r="V48" s="67"/>
    </row>
    <row r="49" spans="1:115" s="17" customFormat="1" ht="24.95" customHeight="1" x14ac:dyDescent="0.25">
      <c r="A49" s="22">
        <v>52887</v>
      </c>
      <c r="B49" s="34"/>
      <c r="C49" s="131"/>
      <c r="D49" s="43"/>
      <c r="E49" s="34"/>
      <c r="F49" s="34"/>
      <c r="G49" s="34"/>
      <c r="H49" s="34"/>
      <c r="I49" s="34"/>
      <c r="J49" s="68"/>
      <c r="K49" s="68"/>
      <c r="L49" s="68"/>
      <c r="M49" s="68"/>
      <c r="N49" s="68"/>
      <c r="O49" s="68"/>
      <c r="P49" s="68"/>
      <c r="Q49" s="34"/>
      <c r="R49" s="34"/>
      <c r="S49" s="34"/>
      <c r="T49" s="68"/>
      <c r="U49" s="22"/>
      <c r="V49" s="68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</row>
    <row r="50" spans="1:115" ht="24.95" customHeight="1" x14ac:dyDescent="0.25">
      <c r="A50" s="22">
        <v>52887</v>
      </c>
      <c r="B50" s="13" t="s">
        <v>40</v>
      </c>
      <c r="C50" s="130">
        <v>44980</v>
      </c>
      <c r="D50" s="41">
        <v>15</v>
      </c>
      <c r="E50" s="13">
        <v>406400</v>
      </c>
      <c r="F50" s="13">
        <v>52702</v>
      </c>
      <c r="G50" s="13">
        <v>353698</v>
      </c>
      <c r="H50" s="13">
        <v>63666</v>
      </c>
      <c r="I50" s="13">
        <v>417364</v>
      </c>
      <c r="J50" s="67">
        <v>3536.98</v>
      </c>
      <c r="K50" s="67">
        <v>17684.900000000001</v>
      </c>
      <c r="L50" s="67"/>
      <c r="M50" s="67"/>
      <c r="N50" s="91">
        <v>63666</v>
      </c>
      <c r="O50" s="67">
        <v>36400</v>
      </c>
      <c r="P50" s="67">
        <v>296076</v>
      </c>
      <c r="Q50" s="13"/>
      <c r="R50" s="13"/>
      <c r="S50" s="13"/>
      <c r="T50" s="67">
        <v>247500</v>
      </c>
      <c r="U50" s="26" t="s">
        <v>42</v>
      </c>
      <c r="V50" s="67">
        <f>SUM(P49:P53,0)-SUM(T49:T53,0)</f>
        <v>12320</v>
      </c>
    </row>
    <row r="51" spans="1:115" ht="24.95" customHeight="1" x14ac:dyDescent="0.25">
      <c r="A51" s="22">
        <v>52887</v>
      </c>
      <c r="B51" s="13" t="s">
        <v>41</v>
      </c>
      <c r="C51" s="130"/>
      <c r="D51" s="41">
        <v>15</v>
      </c>
      <c r="E51" s="13">
        <f>N50</f>
        <v>63666</v>
      </c>
      <c r="F51" s="13"/>
      <c r="G51" s="13"/>
      <c r="H51" s="13"/>
      <c r="I51" s="13"/>
      <c r="J51" s="67"/>
      <c r="K51" s="67"/>
      <c r="L51" s="67"/>
      <c r="M51" s="67"/>
      <c r="N51" s="67"/>
      <c r="O51" s="67"/>
      <c r="P51" s="91">
        <f>E51</f>
        <v>63666</v>
      </c>
      <c r="Q51" s="13"/>
      <c r="R51" s="13"/>
      <c r="S51" s="13"/>
      <c r="T51" s="67">
        <v>48576</v>
      </c>
      <c r="U51" s="26" t="s">
        <v>43</v>
      </c>
      <c r="V51" s="67"/>
    </row>
    <row r="52" spans="1:115" ht="24.95" customHeight="1" x14ac:dyDescent="0.25">
      <c r="A52" s="22">
        <v>52887</v>
      </c>
      <c r="B52" s="13" t="s">
        <v>40</v>
      </c>
      <c r="C52" s="130" t="s">
        <v>117</v>
      </c>
      <c r="D52" s="41">
        <v>34</v>
      </c>
      <c r="E52" s="13">
        <v>11000</v>
      </c>
      <c r="F52" s="13">
        <v>0</v>
      </c>
      <c r="G52" s="92">
        <f>E52+F52</f>
        <v>11000</v>
      </c>
      <c r="H52" s="13">
        <f>G52*18%</f>
        <v>1980</v>
      </c>
      <c r="I52" s="13">
        <f>G52+H52</f>
        <v>12980</v>
      </c>
      <c r="J52" s="67">
        <f>G52*1%</f>
        <v>110</v>
      </c>
      <c r="K52" s="67">
        <f>G52*5%</f>
        <v>550</v>
      </c>
      <c r="L52" s="67"/>
      <c r="M52" s="67"/>
      <c r="N52" s="91">
        <f>H52</f>
        <v>1980</v>
      </c>
      <c r="O52" s="67"/>
      <c r="P52" s="67">
        <f>ROUND(I52-SUM(J52:O52),0)</f>
        <v>10340</v>
      </c>
      <c r="Q52" s="13"/>
      <c r="R52" s="13"/>
      <c r="S52" s="13"/>
      <c r="T52" s="67">
        <v>63666</v>
      </c>
      <c r="U52" s="26" t="s">
        <v>44</v>
      </c>
      <c r="V52" s="67"/>
    </row>
    <row r="53" spans="1:115" ht="24.95" customHeight="1" x14ac:dyDescent="0.25">
      <c r="A53" s="22">
        <v>52887</v>
      </c>
      <c r="B53" s="13" t="s">
        <v>41</v>
      </c>
      <c r="C53" s="130"/>
      <c r="D53" s="41">
        <v>34</v>
      </c>
      <c r="E53" s="13">
        <f>N52</f>
        <v>1980</v>
      </c>
      <c r="F53" s="13"/>
      <c r="G53" s="13"/>
      <c r="H53" s="13"/>
      <c r="I53" s="13"/>
      <c r="J53" s="67"/>
      <c r="K53" s="67"/>
      <c r="L53" s="67"/>
      <c r="M53" s="67"/>
      <c r="N53" s="67"/>
      <c r="O53" s="67"/>
      <c r="P53" s="91">
        <f>E53</f>
        <v>1980</v>
      </c>
      <c r="Q53" s="13"/>
      <c r="R53" s="13"/>
      <c r="S53" s="13"/>
      <c r="T53" s="67"/>
      <c r="U53" s="26"/>
      <c r="V53" s="67"/>
    </row>
    <row r="54" spans="1:115" s="17" customFormat="1" ht="24.95" customHeight="1" x14ac:dyDescent="0.25">
      <c r="A54" s="22">
        <v>52282</v>
      </c>
      <c r="B54" s="34"/>
      <c r="C54" s="131"/>
      <c r="D54" s="43"/>
      <c r="E54" s="34"/>
      <c r="F54" s="34"/>
      <c r="G54" s="34"/>
      <c r="H54" s="34"/>
      <c r="I54" s="34"/>
      <c r="J54" s="68"/>
      <c r="K54" s="68"/>
      <c r="L54" s="68"/>
      <c r="M54" s="68"/>
      <c r="N54" s="68"/>
      <c r="O54" s="68"/>
      <c r="P54" s="68"/>
      <c r="Q54" s="34"/>
      <c r="R54" s="34"/>
      <c r="S54" s="34"/>
      <c r="T54" s="68"/>
      <c r="U54" s="22"/>
      <c r="V54" s="68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</row>
    <row r="55" spans="1:115" ht="24.95" customHeight="1" x14ac:dyDescent="0.25">
      <c r="A55" s="22">
        <v>52282</v>
      </c>
      <c r="B55" s="13" t="s">
        <v>45</v>
      </c>
      <c r="C55" s="130">
        <v>45016</v>
      </c>
      <c r="D55" s="41">
        <v>16</v>
      </c>
      <c r="E55" s="13">
        <v>1338820</v>
      </c>
      <c r="F55" s="13">
        <v>186869</v>
      </c>
      <c r="G55" s="13">
        <v>1151951</v>
      </c>
      <c r="H55" s="13">
        <v>207351</v>
      </c>
      <c r="I55" s="13">
        <v>1359302</v>
      </c>
      <c r="J55" s="67">
        <v>11520</v>
      </c>
      <c r="K55" s="67">
        <v>57598</v>
      </c>
      <c r="L55" s="67">
        <v>115195</v>
      </c>
      <c r="M55" s="67">
        <v>115195</v>
      </c>
      <c r="N55" s="91">
        <v>207351</v>
      </c>
      <c r="O55" s="67">
        <v>91615</v>
      </c>
      <c r="P55" s="67">
        <v>760828</v>
      </c>
      <c r="Q55" s="13"/>
      <c r="R55" s="13"/>
      <c r="S55" s="13"/>
      <c r="T55" s="67">
        <v>297000</v>
      </c>
      <c r="U55" s="26" t="s">
        <v>46</v>
      </c>
      <c r="V55" s="67">
        <f>SUM(P55:P59,0)-SUM(T55:T59,0)</f>
        <v>-179672</v>
      </c>
    </row>
    <row r="56" spans="1:115" ht="24.95" customHeight="1" x14ac:dyDescent="0.25">
      <c r="A56" s="22">
        <v>52282</v>
      </c>
      <c r="B56" s="13" t="s">
        <v>29</v>
      </c>
      <c r="C56" s="130"/>
      <c r="D56" s="41">
        <v>16</v>
      </c>
      <c r="E56" s="13">
        <v>207351</v>
      </c>
      <c r="F56" s="13"/>
      <c r="G56" s="13"/>
      <c r="H56" s="13"/>
      <c r="I56" s="13"/>
      <c r="J56" s="67"/>
      <c r="K56" s="67"/>
      <c r="L56" s="67"/>
      <c r="M56" s="67"/>
      <c r="N56" s="67"/>
      <c r="O56" s="67"/>
      <c r="P56" s="91">
        <v>207351</v>
      </c>
      <c r="Q56" s="13"/>
      <c r="R56" s="13"/>
      <c r="S56" s="13"/>
      <c r="T56" s="67">
        <v>297000</v>
      </c>
      <c r="U56" s="26" t="s">
        <v>47</v>
      </c>
      <c r="V56" s="67"/>
    </row>
    <row r="57" spans="1:115" ht="24.95" customHeight="1" x14ac:dyDescent="0.25">
      <c r="A57" s="22">
        <v>52282</v>
      </c>
      <c r="B57" s="13"/>
      <c r="C57" s="130"/>
      <c r="D57" s="41"/>
      <c r="E57" s="13"/>
      <c r="F57" s="13"/>
      <c r="G57" s="13"/>
      <c r="H57" s="13"/>
      <c r="I57" s="13"/>
      <c r="J57" s="67"/>
      <c r="K57" s="67"/>
      <c r="L57" s="67"/>
      <c r="M57" s="67"/>
      <c r="N57" s="67"/>
      <c r="O57" s="67"/>
      <c r="P57" s="67"/>
      <c r="Q57" s="13"/>
      <c r="R57" s="13"/>
      <c r="S57" s="13"/>
      <c r="T57" s="67">
        <v>198000</v>
      </c>
      <c r="U57" s="26" t="s">
        <v>48</v>
      </c>
      <c r="V57" s="67"/>
    </row>
    <row r="58" spans="1:115" ht="24.95" customHeight="1" x14ac:dyDescent="0.25">
      <c r="A58" s="22">
        <v>52282</v>
      </c>
      <c r="B58" s="13"/>
      <c r="C58" s="130"/>
      <c r="D58" s="41"/>
      <c r="E58" s="13"/>
      <c r="F58" s="13"/>
      <c r="G58" s="13"/>
      <c r="H58" s="13"/>
      <c r="I58" s="13"/>
      <c r="J58" s="67"/>
      <c r="K58" s="67"/>
      <c r="L58" s="67"/>
      <c r="M58" s="67"/>
      <c r="N58" s="67"/>
      <c r="O58" s="67"/>
      <c r="P58" s="67"/>
      <c r="Q58" s="13"/>
      <c r="R58" s="13"/>
      <c r="S58" s="13"/>
      <c r="T58" s="67">
        <v>148500</v>
      </c>
      <c r="U58" s="26" t="s">
        <v>49</v>
      </c>
      <c r="V58" s="67"/>
    </row>
    <row r="59" spans="1:115" ht="24.95" customHeight="1" x14ac:dyDescent="0.25">
      <c r="A59" s="22">
        <v>52282</v>
      </c>
      <c r="B59" s="13"/>
      <c r="C59" s="130"/>
      <c r="D59" s="41"/>
      <c r="E59" s="13"/>
      <c r="F59" s="13"/>
      <c r="G59" s="13"/>
      <c r="H59" s="13"/>
      <c r="I59" s="13"/>
      <c r="J59" s="67"/>
      <c r="K59" s="67"/>
      <c r="L59" s="67"/>
      <c r="M59" s="67"/>
      <c r="N59" s="67"/>
      <c r="O59" s="67"/>
      <c r="P59" s="67"/>
      <c r="Q59" s="13"/>
      <c r="R59" s="13"/>
      <c r="S59" s="13"/>
      <c r="T59" s="67">
        <v>207351</v>
      </c>
      <c r="U59" s="26" t="s">
        <v>50</v>
      </c>
      <c r="V59" s="67"/>
    </row>
    <row r="60" spans="1:115" ht="24.95" customHeight="1" x14ac:dyDescent="0.25">
      <c r="A60" s="21"/>
      <c r="B60" s="13"/>
      <c r="C60" s="130"/>
      <c r="D60" s="41"/>
      <c r="E60" s="13"/>
      <c r="F60" s="13"/>
      <c r="G60" s="13"/>
      <c r="H60" s="13"/>
      <c r="I60" s="13"/>
      <c r="J60" s="67"/>
      <c r="K60" s="67"/>
      <c r="L60" s="67"/>
      <c r="M60" s="67"/>
      <c r="N60" s="67"/>
      <c r="O60" s="67"/>
      <c r="P60" s="67"/>
      <c r="Q60" s="13"/>
      <c r="R60" s="13"/>
      <c r="S60" s="13"/>
      <c r="T60" s="67"/>
      <c r="U60" s="26"/>
      <c r="V60" s="67"/>
    </row>
    <row r="61" spans="1:115" s="17" customFormat="1" ht="24.95" customHeight="1" x14ac:dyDescent="0.25">
      <c r="A61" s="22">
        <v>51180</v>
      </c>
      <c r="B61" s="34"/>
      <c r="C61" s="131"/>
      <c r="D61" s="43"/>
      <c r="E61" s="34"/>
      <c r="F61" s="34"/>
      <c r="G61" s="34"/>
      <c r="H61" s="34"/>
      <c r="I61" s="34"/>
      <c r="J61" s="68"/>
      <c r="K61" s="68"/>
      <c r="L61" s="68"/>
      <c r="M61" s="68"/>
      <c r="N61" s="68"/>
      <c r="O61" s="68"/>
      <c r="P61" s="68"/>
      <c r="Q61" s="34"/>
      <c r="R61" s="34"/>
      <c r="S61" s="34"/>
      <c r="T61" s="68"/>
      <c r="U61" s="22"/>
      <c r="V61" s="68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</row>
    <row r="62" spans="1:115" ht="24.95" customHeight="1" x14ac:dyDescent="0.25">
      <c r="A62" s="22">
        <v>51180</v>
      </c>
      <c r="B62" s="13" t="s">
        <v>51</v>
      </c>
      <c r="C62" s="130">
        <v>44833</v>
      </c>
      <c r="D62" s="41">
        <v>6</v>
      </c>
      <c r="E62" s="13">
        <v>381000</v>
      </c>
      <c r="F62" s="13">
        <v>20422</v>
      </c>
      <c r="G62" s="13">
        <v>360578</v>
      </c>
      <c r="H62" s="13">
        <v>64904</v>
      </c>
      <c r="I62" s="13">
        <v>425482</v>
      </c>
      <c r="J62" s="67">
        <v>3605.78</v>
      </c>
      <c r="K62" s="67">
        <v>36057.800000000003</v>
      </c>
      <c r="L62" s="67"/>
      <c r="M62" s="67"/>
      <c r="N62" s="91">
        <v>64904</v>
      </c>
      <c r="O62" s="67"/>
      <c r="P62" s="67">
        <v>320914</v>
      </c>
      <c r="Q62" s="13"/>
      <c r="R62" s="13"/>
      <c r="S62" s="13"/>
      <c r="T62" s="67">
        <v>247500</v>
      </c>
      <c r="U62" s="26" t="s">
        <v>52</v>
      </c>
      <c r="V62" s="67">
        <f>SUM(P61:P66,0)-SUM(T61:T66,0)</f>
        <v>0</v>
      </c>
    </row>
    <row r="63" spans="1:115" ht="24.95" customHeight="1" x14ac:dyDescent="0.25">
      <c r="A63" s="22">
        <v>51180</v>
      </c>
      <c r="B63" s="13" t="s">
        <v>29</v>
      </c>
      <c r="C63" s="130"/>
      <c r="D63" s="41">
        <v>6</v>
      </c>
      <c r="E63" s="13">
        <v>64904</v>
      </c>
      <c r="F63" s="13"/>
      <c r="G63" s="13">
        <v>0</v>
      </c>
      <c r="H63" s="13">
        <v>0</v>
      </c>
      <c r="I63" s="13">
        <v>0</v>
      </c>
      <c r="J63" s="67">
        <v>0</v>
      </c>
      <c r="K63" s="67">
        <v>0</v>
      </c>
      <c r="L63" s="67"/>
      <c r="M63" s="67"/>
      <c r="N63" s="67">
        <v>0</v>
      </c>
      <c r="O63" s="67"/>
      <c r="P63" s="91">
        <v>64904</v>
      </c>
      <c r="Q63" s="13"/>
      <c r="R63" s="13"/>
      <c r="S63" s="13"/>
      <c r="T63" s="67">
        <v>50000</v>
      </c>
      <c r="U63" s="26" t="s">
        <v>53</v>
      </c>
      <c r="V63" s="67"/>
    </row>
    <row r="64" spans="1:115" ht="24.95" customHeight="1" x14ac:dyDescent="0.25">
      <c r="A64" s="22">
        <v>51180</v>
      </c>
      <c r="B64" s="13"/>
      <c r="C64" s="130"/>
      <c r="D64" s="41"/>
      <c r="E64" s="13"/>
      <c r="F64" s="13"/>
      <c r="G64" s="13"/>
      <c r="H64" s="13"/>
      <c r="I64" s="13"/>
      <c r="J64" s="67"/>
      <c r="K64" s="67"/>
      <c r="L64" s="67"/>
      <c r="M64" s="67"/>
      <c r="N64" s="67"/>
      <c r="O64" s="67"/>
      <c r="P64" s="67"/>
      <c r="Q64" s="13"/>
      <c r="R64" s="13"/>
      <c r="S64" s="13"/>
      <c r="T64" s="67">
        <v>64904</v>
      </c>
      <c r="U64" s="26" t="s">
        <v>54</v>
      </c>
      <c r="V64" s="67"/>
    </row>
    <row r="65" spans="1:115" ht="24.95" customHeight="1" x14ac:dyDescent="0.25">
      <c r="A65" s="22">
        <v>51180</v>
      </c>
      <c r="B65" s="13"/>
      <c r="C65" s="130"/>
      <c r="D65" s="41"/>
      <c r="E65" s="13"/>
      <c r="F65" s="13"/>
      <c r="G65" s="13"/>
      <c r="H65" s="13"/>
      <c r="I65" s="13"/>
      <c r="J65" s="67"/>
      <c r="K65" s="67"/>
      <c r="L65" s="67"/>
      <c r="M65" s="67"/>
      <c r="N65" s="67"/>
      <c r="O65" s="67"/>
      <c r="P65" s="67"/>
      <c r="Q65" s="13"/>
      <c r="R65" s="13"/>
      <c r="S65" s="13"/>
      <c r="T65" s="67">
        <v>23414</v>
      </c>
      <c r="U65" s="26" t="s">
        <v>55</v>
      </c>
      <c r="V65" s="67"/>
    </row>
    <row r="66" spans="1:115" ht="24.95" customHeight="1" x14ac:dyDescent="0.25">
      <c r="A66" s="21"/>
      <c r="B66" s="13"/>
      <c r="C66" s="130"/>
      <c r="D66" s="41"/>
      <c r="E66" s="13"/>
      <c r="F66" s="13"/>
      <c r="G66" s="13"/>
      <c r="H66" s="13"/>
      <c r="I66" s="13"/>
      <c r="J66" s="67"/>
      <c r="K66" s="67"/>
      <c r="L66" s="67"/>
      <c r="M66" s="67"/>
      <c r="N66" s="67"/>
      <c r="O66" s="67"/>
      <c r="P66" s="67"/>
      <c r="Q66" s="13"/>
      <c r="R66" s="13"/>
      <c r="S66" s="13"/>
      <c r="T66" s="67"/>
      <c r="U66" s="26"/>
      <c r="V66" s="67"/>
    </row>
    <row r="67" spans="1:115" s="17" customFormat="1" ht="24.95" customHeight="1" x14ac:dyDescent="0.25">
      <c r="A67" s="22">
        <v>51011</v>
      </c>
      <c r="B67" s="34"/>
      <c r="C67" s="131"/>
      <c r="D67" s="43"/>
      <c r="E67" s="34"/>
      <c r="F67" s="34"/>
      <c r="G67" s="34"/>
      <c r="H67" s="34"/>
      <c r="I67" s="34"/>
      <c r="J67" s="68"/>
      <c r="K67" s="68"/>
      <c r="L67" s="68"/>
      <c r="M67" s="68"/>
      <c r="N67" s="68"/>
      <c r="O67" s="68"/>
      <c r="P67" s="68"/>
      <c r="Q67" s="34"/>
      <c r="R67" s="34"/>
      <c r="S67" s="34"/>
      <c r="T67" s="68"/>
      <c r="U67" s="22"/>
      <c r="V67" s="68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</row>
    <row r="68" spans="1:115" ht="24.95" customHeight="1" x14ac:dyDescent="0.25">
      <c r="A68" s="22">
        <v>51011</v>
      </c>
      <c r="B68" s="13" t="s">
        <v>56</v>
      </c>
      <c r="C68" s="130">
        <v>44923</v>
      </c>
      <c r="D68" s="41">
        <v>8</v>
      </c>
      <c r="E68" s="13">
        <v>1555815</v>
      </c>
      <c r="F68" s="13">
        <v>50511</v>
      </c>
      <c r="G68" s="13">
        <v>1505304</v>
      </c>
      <c r="H68" s="13">
        <v>270955</v>
      </c>
      <c r="I68" s="13">
        <v>1776259</v>
      </c>
      <c r="J68" s="67">
        <v>15053.04</v>
      </c>
      <c r="K68" s="67">
        <v>75265.2</v>
      </c>
      <c r="L68" s="67">
        <v>75265.2</v>
      </c>
      <c r="M68" s="67">
        <v>150530.4</v>
      </c>
      <c r="N68" s="91">
        <v>270955</v>
      </c>
      <c r="O68" s="67">
        <v>383043</v>
      </c>
      <c r="P68" s="67">
        <v>806147</v>
      </c>
      <c r="Q68" s="13"/>
      <c r="R68" s="13"/>
      <c r="S68" s="13"/>
      <c r="T68" s="67">
        <v>297000</v>
      </c>
      <c r="U68" s="26" t="s">
        <v>57</v>
      </c>
      <c r="V68" s="67">
        <f>SUM(P68:P76,0)-SUM(T68:T76,0)</f>
        <v>-408059</v>
      </c>
    </row>
    <row r="69" spans="1:115" ht="24.95" customHeight="1" x14ac:dyDescent="0.25">
      <c r="A69" s="22">
        <v>51011</v>
      </c>
      <c r="B69" s="13" t="s">
        <v>56</v>
      </c>
      <c r="C69" s="130">
        <v>45020</v>
      </c>
      <c r="D69" s="41">
        <v>17</v>
      </c>
      <c r="E69" s="13">
        <v>808695</v>
      </c>
      <c r="F69" s="13">
        <v>57000</v>
      </c>
      <c r="G69" s="13">
        <v>751695</v>
      </c>
      <c r="H69" s="13">
        <v>135305</v>
      </c>
      <c r="I69" s="13">
        <v>887000</v>
      </c>
      <c r="J69" s="67">
        <v>7516.95</v>
      </c>
      <c r="K69" s="67">
        <v>37584.75</v>
      </c>
      <c r="L69" s="67">
        <v>37584.75</v>
      </c>
      <c r="M69" s="67">
        <v>75169.5</v>
      </c>
      <c r="N69" s="91">
        <v>135305</v>
      </c>
      <c r="O69" s="67">
        <v>0</v>
      </c>
      <c r="P69" s="67">
        <v>593839</v>
      </c>
      <c r="Q69" s="13"/>
      <c r="R69" s="13"/>
      <c r="S69" s="13"/>
      <c r="T69" s="67">
        <v>99000</v>
      </c>
      <c r="U69" s="26" t="s">
        <v>58</v>
      </c>
      <c r="V69" s="67"/>
    </row>
    <row r="70" spans="1:115" ht="24.95" customHeight="1" x14ac:dyDescent="0.25">
      <c r="A70" s="22">
        <v>51011</v>
      </c>
      <c r="B70" s="13" t="s">
        <v>29</v>
      </c>
      <c r="C70" s="130"/>
      <c r="D70" s="41">
        <v>8</v>
      </c>
      <c r="E70" s="13">
        <v>270955</v>
      </c>
      <c r="F70" s="13"/>
      <c r="G70" s="13">
        <v>0</v>
      </c>
      <c r="H70" s="13">
        <v>0</v>
      </c>
      <c r="I70" s="13">
        <v>0</v>
      </c>
      <c r="J70" s="67">
        <v>0</v>
      </c>
      <c r="K70" s="67"/>
      <c r="L70" s="67"/>
      <c r="M70" s="67"/>
      <c r="N70" s="67"/>
      <c r="O70" s="67"/>
      <c r="P70" s="91">
        <v>270955</v>
      </c>
      <c r="Q70" s="13"/>
      <c r="R70" s="13"/>
      <c r="S70" s="13"/>
      <c r="T70" s="67">
        <v>792000</v>
      </c>
      <c r="U70" s="26" t="s">
        <v>59</v>
      </c>
      <c r="V70" s="67"/>
    </row>
    <row r="71" spans="1:115" ht="24.95" customHeight="1" x14ac:dyDescent="0.25">
      <c r="A71" s="22">
        <v>51011</v>
      </c>
      <c r="B71" s="13" t="s">
        <v>29</v>
      </c>
      <c r="C71" s="130"/>
      <c r="D71" s="41">
        <v>17</v>
      </c>
      <c r="E71" s="13">
        <v>135305</v>
      </c>
      <c r="F71" s="13"/>
      <c r="G71" s="13">
        <v>0</v>
      </c>
      <c r="H71" s="13">
        <v>0</v>
      </c>
      <c r="I71" s="13">
        <v>0</v>
      </c>
      <c r="J71" s="67">
        <v>0</v>
      </c>
      <c r="K71" s="67"/>
      <c r="L71" s="67"/>
      <c r="M71" s="67"/>
      <c r="N71" s="67"/>
      <c r="O71" s="67"/>
      <c r="P71" s="91">
        <v>135305</v>
      </c>
      <c r="Q71" s="13"/>
      <c r="R71" s="13"/>
      <c r="S71" s="13"/>
      <c r="T71" s="67">
        <v>297000</v>
      </c>
      <c r="U71" s="26" t="s">
        <v>60</v>
      </c>
      <c r="V71" s="67"/>
    </row>
    <row r="72" spans="1:115" ht="24.95" customHeight="1" x14ac:dyDescent="0.25">
      <c r="A72" s="22">
        <v>51011</v>
      </c>
      <c r="B72" s="13"/>
      <c r="C72" s="130"/>
      <c r="D72" s="41"/>
      <c r="E72" s="13"/>
      <c r="F72" s="13"/>
      <c r="G72" s="13"/>
      <c r="H72" s="13"/>
      <c r="I72" s="13"/>
      <c r="J72" s="67"/>
      <c r="K72" s="67"/>
      <c r="L72" s="67"/>
      <c r="M72" s="67"/>
      <c r="N72" s="67"/>
      <c r="O72" s="67"/>
      <c r="P72" s="67"/>
      <c r="Q72" s="13"/>
      <c r="R72" s="13"/>
      <c r="S72" s="13"/>
      <c r="T72" s="67">
        <v>198000</v>
      </c>
      <c r="U72" s="26" t="s">
        <v>61</v>
      </c>
      <c r="V72" s="67"/>
    </row>
    <row r="73" spans="1:115" ht="24.95" customHeight="1" x14ac:dyDescent="0.25">
      <c r="A73" s="22">
        <v>51011</v>
      </c>
      <c r="B73" s="13"/>
      <c r="C73" s="130"/>
      <c r="D73" s="41"/>
      <c r="E73" s="13"/>
      <c r="F73" s="13"/>
      <c r="G73" s="13"/>
      <c r="H73" s="13"/>
      <c r="I73" s="13"/>
      <c r="J73" s="67"/>
      <c r="K73" s="67"/>
      <c r="L73" s="67"/>
      <c r="M73" s="67"/>
      <c r="N73" s="67"/>
      <c r="O73" s="67"/>
      <c r="P73" s="67"/>
      <c r="Q73" s="13"/>
      <c r="R73" s="13"/>
      <c r="S73" s="13"/>
      <c r="T73" s="67">
        <v>198000</v>
      </c>
      <c r="U73" s="26" t="s">
        <v>62</v>
      </c>
      <c r="V73" s="67"/>
    </row>
    <row r="74" spans="1:115" ht="24.95" customHeight="1" x14ac:dyDescent="0.25">
      <c r="A74" s="22">
        <v>51011</v>
      </c>
      <c r="B74" s="13"/>
      <c r="C74" s="130"/>
      <c r="D74" s="41"/>
      <c r="E74" s="13"/>
      <c r="F74" s="13"/>
      <c r="G74" s="13"/>
      <c r="H74" s="13"/>
      <c r="I74" s="13"/>
      <c r="J74" s="67"/>
      <c r="K74" s="67"/>
      <c r="L74" s="67"/>
      <c r="M74" s="67"/>
      <c r="N74" s="67"/>
      <c r="O74" s="67"/>
      <c r="P74" s="67"/>
      <c r="Q74" s="13"/>
      <c r="R74" s="13"/>
      <c r="S74" s="13"/>
      <c r="T74" s="67">
        <v>198000</v>
      </c>
      <c r="U74" s="26" t="s">
        <v>63</v>
      </c>
      <c r="V74" s="67" t="s">
        <v>107</v>
      </c>
    </row>
    <row r="75" spans="1:115" ht="24.95" customHeight="1" x14ac:dyDescent="0.25">
      <c r="A75" s="22">
        <v>51011</v>
      </c>
      <c r="B75" s="13"/>
      <c r="C75" s="130"/>
      <c r="D75" s="41"/>
      <c r="E75" s="13"/>
      <c r="F75" s="13"/>
      <c r="G75" s="13"/>
      <c r="H75" s="13"/>
      <c r="I75" s="13"/>
      <c r="J75" s="67"/>
      <c r="K75" s="67"/>
      <c r="L75" s="67"/>
      <c r="M75" s="67"/>
      <c r="N75" s="67"/>
      <c r="O75" s="67"/>
      <c r="P75" s="67"/>
      <c r="Q75" s="13"/>
      <c r="R75" s="13"/>
      <c r="S75" s="13"/>
      <c r="T75" s="67">
        <v>135305</v>
      </c>
      <c r="U75" s="26" t="s">
        <v>64</v>
      </c>
      <c r="V75" s="67"/>
    </row>
    <row r="76" spans="1:115" ht="24.95" customHeight="1" x14ac:dyDescent="0.25">
      <c r="A76" s="21"/>
      <c r="B76" s="13"/>
      <c r="C76" s="130"/>
      <c r="D76" s="41"/>
      <c r="E76" s="13"/>
      <c r="F76" s="13"/>
      <c r="G76" s="13"/>
      <c r="H76" s="13"/>
      <c r="I76" s="13"/>
      <c r="J76" s="67"/>
      <c r="K76" s="67"/>
      <c r="L76" s="67"/>
      <c r="M76" s="67"/>
      <c r="N76" s="67"/>
      <c r="O76" s="67"/>
      <c r="P76" s="67"/>
      <c r="Q76" s="13"/>
      <c r="R76" s="13"/>
      <c r="S76" s="13"/>
      <c r="T76" s="67"/>
      <c r="U76" s="26"/>
      <c r="V76" s="67"/>
    </row>
    <row r="77" spans="1:115" s="17" customFormat="1" ht="24.95" customHeight="1" x14ac:dyDescent="0.25">
      <c r="B77" s="34"/>
      <c r="C77" s="131"/>
      <c r="D77" s="43"/>
      <c r="E77" s="34"/>
      <c r="F77" s="34"/>
      <c r="G77" s="34"/>
      <c r="H77" s="34"/>
      <c r="I77" s="34"/>
      <c r="J77" s="68"/>
      <c r="K77" s="68"/>
      <c r="L77" s="68"/>
      <c r="M77" s="68"/>
      <c r="N77" s="68"/>
      <c r="O77" s="68"/>
      <c r="P77" s="68"/>
      <c r="Q77" s="34"/>
      <c r="R77" s="34"/>
      <c r="S77" s="34"/>
      <c r="T77" s="68"/>
      <c r="U77" s="22"/>
      <c r="V77" s="68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</row>
    <row r="78" spans="1:115" ht="24.95" customHeight="1" x14ac:dyDescent="0.25">
      <c r="A78" s="22">
        <v>50937</v>
      </c>
      <c r="B78" s="13" t="s">
        <v>65</v>
      </c>
      <c r="C78" s="130">
        <v>44958</v>
      </c>
      <c r="D78" s="41">
        <v>14</v>
      </c>
      <c r="E78" s="13">
        <v>418250</v>
      </c>
      <c r="F78" s="13">
        <v>0</v>
      </c>
      <c r="G78" s="13">
        <v>418250</v>
      </c>
      <c r="H78" s="13">
        <v>75285</v>
      </c>
      <c r="I78" s="13">
        <v>493535</v>
      </c>
      <c r="J78" s="67">
        <v>4182.5</v>
      </c>
      <c r="K78" s="67">
        <v>20912.5</v>
      </c>
      <c r="L78" s="67"/>
      <c r="M78" s="67"/>
      <c r="N78" s="91">
        <v>75285</v>
      </c>
      <c r="O78" s="67">
        <v>0</v>
      </c>
      <c r="P78" s="67">
        <v>393155</v>
      </c>
      <c r="Q78" s="13"/>
      <c r="R78" s="13"/>
      <c r="S78" s="13"/>
      <c r="T78" s="67">
        <v>99000</v>
      </c>
      <c r="U78" s="26" t="s">
        <v>66</v>
      </c>
      <c r="V78" s="67">
        <f>SUM(P78:P81,0)-SUM(T78:T81,0)</f>
        <v>1</v>
      </c>
    </row>
    <row r="79" spans="1:115" ht="24.95" customHeight="1" x14ac:dyDescent="0.25">
      <c r="A79" s="22">
        <v>50937</v>
      </c>
      <c r="B79" s="13" t="s">
        <v>29</v>
      </c>
      <c r="C79" s="130"/>
      <c r="D79" s="41">
        <v>14</v>
      </c>
      <c r="E79" s="13">
        <v>75285</v>
      </c>
      <c r="F79" s="13"/>
      <c r="G79" s="13"/>
      <c r="H79" s="13"/>
      <c r="I79" s="13"/>
      <c r="J79" s="67"/>
      <c r="K79" s="67"/>
      <c r="L79" s="67"/>
      <c r="M79" s="67"/>
      <c r="N79" s="67"/>
      <c r="O79" s="67"/>
      <c r="P79" s="91">
        <v>75285</v>
      </c>
      <c r="Q79" s="13"/>
      <c r="R79" s="13"/>
      <c r="S79" s="13"/>
      <c r="T79" s="67">
        <v>294154</v>
      </c>
      <c r="U79" s="26" t="s">
        <v>67</v>
      </c>
      <c r="V79" s="67"/>
    </row>
    <row r="80" spans="1:115" ht="24.95" customHeight="1" x14ac:dyDescent="0.25">
      <c r="A80" s="22">
        <v>50937</v>
      </c>
      <c r="B80" s="13"/>
      <c r="C80" s="130"/>
      <c r="D80" s="41"/>
      <c r="E80" s="13"/>
      <c r="F80" s="13"/>
      <c r="G80" s="13"/>
      <c r="H80" s="13"/>
      <c r="I80" s="13"/>
      <c r="J80" s="67"/>
      <c r="K80" s="67"/>
      <c r="L80" s="67"/>
      <c r="M80" s="67"/>
      <c r="N80" s="67"/>
      <c r="O80" s="67"/>
      <c r="P80" s="67"/>
      <c r="Q80" s="13"/>
      <c r="R80" s="13"/>
      <c r="S80" s="13"/>
      <c r="T80" s="67">
        <v>75285</v>
      </c>
      <c r="U80" s="26" t="s">
        <v>68</v>
      </c>
      <c r="V80" s="67"/>
    </row>
    <row r="81" spans="1:115" ht="24.95" customHeight="1" x14ac:dyDescent="0.25">
      <c r="A81" s="21"/>
      <c r="B81" s="13"/>
      <c r="C81" s="130"/>
      <c r="D81" s="41"/>
      <c r="E81" s="13"/>
      <c r="F81" s="13"/>
      <c r="G81" s="13"/>
      <c r="H81" s="13"/>
      <c r="I81" s="13"/>
      <c r="J81" s="67"/>
      <c r="K81" s="67"/>
      <c r="L81" s="67"/>
      <c r="M81" s="67"/>
      <c r="N81" s="67"/>
      <c r="O81" s="67"/>
      <c r="P81" s="67"/>
      <c r="Q81" s="13"/>
      <c r="R81" s="13"/>
      <c r="S81" s="13"/>
      <c r="T81" s="67"/>
      <c r="U81" s="26"/>
      <c r="V81" s="67"/>
    </row>
    <row r="82" spans="1:115" s="17" customFormat="1" ht="24.95" customHeight="1" x14ac:dyDescent="0.25">
      <c r="A82" s="22">
        <v>50936</v>
      </c>
      <c r="B82" s="34"/>
      <c r="C82" s="131"/>
      <c r="D82" s="43"/>
      <c r="E82" s="34"/>
      <c r="F82" s="34"/>
      <c r="G82" s="34"/>
      <c r="H82" s="34"/>
      <c r="I82" s="34"/>
      <c r="J82" s="68"/>
      <c r="K82" s="68"/>
      <c r="L82" s="68"/>
      <c r="M82" s="68"/>
      <c r="N82" s="68"/>
      <c r="O82" s="68"/>
      <c r="P82" s="68"/>
      <c r="Q82" s="34"/>
      <c r="R82" s="34"/>
      <c r="S82" s="34"/>
      <c r="T82" s="68"/>
      <c r="U82" s="22"/>
      <c r="V82" s="68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</row>
    <row r="83" spans="1:115" ht="24.95" customHeight="1" x14ac:dyDescent="0.25">
      <c r="A83" s="22">
        <v>50936</v>
      </c>
      <c r="B83" s="13" t="s">
        <v>69</v>
      </c>
      <c r="C83" s="130">
        <v>45112</v>
      </c>
      <c r="D83" s="41">
        <v>1</v>
      </c>
      <c r="E83" s="13">
        <v>333300</v>
      </c>
      <c r="F83" s="13">
        <v>0</v>
      </c>
      <c r="G83" s="13">
        <v>333300</v>
      </c>
      <c r="H83" s="13">
        <v>59994</v>
      </c>
      <c r="I83" s="13">
        <v>393294</v>
      </c>
      <c r="J83" s="67">
        <v>3333</v>
      </c>
      <c r="K83" s="67">
        <v>16665</v>
      </c>
      <c r="L83" s="67"/>
      <c r="M83" s="67"/>
      <c r="N83" s="91">
        <v>59994</v>
      </c>
      <c r="O83" s="67">
        <v>0</v>
      </c>
      <c r="P83" s="67">
        <v>313302</v>
      </c>
      <c r="Q83" s="13"/>
      <c r="R83" s="13"/>
      <c r="S83" s="13"/>
      <c r="T83" s="67">
        <v>99000</v>
      </c>
      <c r="U83" s="26" t="s">
        <v>70</v>
      </c>
      <c r="V83" s="67">
        <f>SUM(P82:P85,0)-SUM(T82:T85,0)</f>
        <v>0</v>
      </c>
    </row>
    <row r="84" spans="1:115" ht="24.95" customHeight="1" x14ac:dyDescent="0.25">
      <c r="A84" s="22">
        <v>50936</v>
      </c>
      <c r="B84" s="13" t="s">
        <v>29</v>
      </c>
      <c r="C84" s="130"/>
      <c r="D84" s="41">
        <v>1</v>
      </c>
      <c r="E84" s="13">
        <v>59994</v>
      </c>
      <c r="F84" s="13"/>
      <c r="G84" s="13"/>
      <c r="H84" s="13"/>
      <c r="I84" s="13"/>
      <c r="J84" s="67"/>
      <c r="K84" s="67"/>
      <c r="L84" s="67"/>
      <c r="M84" s="67"/>
      <c r="N84" s="67"/>
      <c r="O84" s="67"/>
      <c r="P84" s="91">
        <v>59994</v>
      </c>
      <c r="Q84" s="13"/>
      <c r="R84" s="13"/>
      <c r="S84" s="13"/>
      <c r="T84" s="67">
        <v>214302</v>
      </c>
      <c r="U84" s="26" t="s">
        <v>71</v>
      </c>
      <c r="V84" s="67"/>
    </row>
    <row r="85" spans="1:115" ht="24.95" customHeight="1" x14ac:dyDescent="0.25">
      <c r="A85" s="22">
        <v>50936</v>
      </c>
      <c r="B85" s="13"/>
      <c r="C85" s="130"/>
      <c r="D85" s="41"/>
      <c r="E85" s="13"/>
      <c r="F85" s="13"/>
      <c r="G85" s="13"/>
      <c r="H85" s="13"/>
      <c r="I85" s="13"/>
      <c r="J85" s="67"/>
      <c r="K85" s="67"/>
      <c r="L85" s="67"/>
      <c r="M85" s="67"/>
      <c r="N85" s="67"/>
      <c r="O85" s="67"/>
      <c r="P85" s="67"/>
      <c r="Q85" s="13"/>
      <c r="R85" s="13"/>
      <c r="S85" s="13"/>
      <c r="T85" s="67">
        <v>59994</v>
      </c>
      <c r="U85" s="26" t="s">
        <v>72</v>
      </c>
      <c r="V85" s="67"/>
    </row>
    <row r="86" spans="1:115" s="17" customFormat="1" ht="24.95" customHeight="1" x14ac:dyDescent="0.25">
      <c r="A86" s="22">
        <v>49920</v>
      </c>
      <c r="B86" s="34"/>
      <c r="C86" s="131"/>
      <c r="D86" s="43"/>
      <c r="E86" s="34"/>
      <c r="F86" s="34"/>
      <c r="G86" s="34"/>
      <c r="H86" s="34"/>
      <c r="I86" s="34"/>
      <c r="J86" s="68"/>
      <c r="K86" s="68"/>
      <c r="L86" s="68"/>
      <c r="M86" s="68"/>
      <c r="N86" s="68"/>
      <c r="O86" s="68"/>
      <c r="P86" s="68"/>
      <c r="Q86" s="34"/>
      <c r="R86" s="34"/>
      <c r="S86" s="34"/>
      <c r="T86" s="68"/>
      <c r="U86" s="22"/>
      <c r="V86" s="68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</row>
    <row r="87" spans="1:115" ht="24.95" customHeight="1" x14ac:dyDescent="0.25">
      <c r="A87" s="22">
        <v>49920</v>
      </c>
      <c r="B87" s="13" t="s">
        <v>73</v>
      </c>
      <c r="C87" s="130">
        <v>44834</v>
      </c>
      <c r="D87" s="41">
        <v>7</v>
      </c>
      <c r="E87" s="13">
        <v>381000</v>
      </c>
      <c r="F87" s="13">
        <f>37930-1401</f>
        <v>36529</v>
      </c>
      <c r="G87" s="13">
        <f>E87-F87</f>
        <v>344471</v>
      </c>
      <c r="H87" s="13">
        <f>G87*18%</f>
        <v>62004.78</v>
      </c>
      <c r="I87" s="13">
        <v>404823</v>
      </c>
      <c r="J87" s="67">
        <v>3430.7000000000003</v>
      </c>
      <c r="K87" s="67">
        <v>34307</v>
      </c>
      <c r="L87" s="67"/>
      <c r="M87" s="67"/>
      <c r="N87" s="91">
        <f>H87</f>
        <v>62004.78</v>
      </c>
      <c r="O87" s="67"/>
      <c r="P87" s="67">
        <v>305332</v>
      </c>
      <c r="Q87" s="13"/>
      <c r="R87" s="13"/>
      <c r="S87" s="13"/>
      <c r="T87" s="67">
        <v>247500</v>
      </c>
      <c r="U87" s="26" t="s">
        <v>75</v>
      </c>
      <c r="V87" s="67">
        <f>SUM(P87:P89,0)-SUM(T87:T89,0)</f>
        <v>405.78000000002794</v>
      </c>
    </row>
    <row r="88" spans="1:115" ht="24.95" customHeight="1" x14ac:dyDescent="0.25">
      <c r="A88" s="22">
        <v>49920</v>
      </c>
      <c r="B88" s="13" t="s">
        <v>29</v>
      </c>
      <c r="C88" s="130"/>
      <c r="D88" s="41">
        <v>7</v>
      </c>
      <c r="E88" s="13">
        <f>N87</f>
        <v>62004.78</v>
      </c>
      <c r="F88" s="13"/>
      <c r="G88" s="13"/>
      <c r="H88" s="13"/>
      <c r="I88" s="13"/>
      <c r="J88" s="67"/>
      <c r="K88" s="67"/>
      <c r="L88" s="67"/>
      <c r="M88" s="67"/>
      <c r="N88" s="67"/>
      <c r="O88" s="67"/>
      <c r="P88" s="91">
        <f>E88</f>
        <v>62004.78</v>
      </c>
      <c r="Q88" s="13"/>
      <c r="R88" s="13"/>
      <c r="S88" s="13"/>
      <c r="T88" s="67">
        <v>57831</v>
      </c>
      <c r="U88" s="26" t="s">
        <v>76</v>
      </c>
      <c r="V88" s="67"/>
    </row>
    <row r="89" spans="1:115" ht="24.95" customHeight="1" x14ac:dyDescent="0.25">
      <c r="A89" s="22">
        <v>49920</v>
      </c>
      <c r="B89" s="13"/>
      <c r="C89" s="130"/>
      <c r="D89" s="41"/>
      <c r="E89" s="13"/>
      <c r="F89" s="13"/>
      <c r="G89" s="13"/>
      <c r="H89" s="13"/>
      <c r="I89" s="13"/>
      <c r="J89" s="67"/>
      <c r="K89" s="67"/>
      <c r="L89" s="67"/>
      <c r="M89" s="67"/>
      <c r="N89" s="67"/>
      <c r="O89" s="67"/>
      <c r="P89" s="67"/>
      <c r="Q89" s="13"/>
      <c r="R89" s="13"/>
      <c r="S89" s="13"/>
      <c r="T89" s="67">
        <v>61600</v>
      </c>
      <c r="U89" s="26" t="s">
        <v>77</v>
      </c>
      <c r="V89" s="67"/>
    </row>
    <row r="90" spans="1:115" ht="24.95" customHeight="1" x14ac:dyDescent="0.25">
      <c r="A90" s="21"/>
      <c r="B90" s="13"/>
      <c r="C90" s="130"/>
      <c r="D90" s="41"/>
      <c r="E90" s="13"/>
      <c r="F90" s="13"/>
      <c r="G90" s="13"/>
      <c r="H90" s="13"/>
      <c r="I90" s="13"/>
      <c r="J90" s="67"/>
      <c r="K90" s="67"/>
      <c r="L90" s="67"/>
      <c r="M90" s="67"/>
      <c r="N90" s="67"/>
      <c r="O90" s="67"/>
      <c r="P90" s="67"/>
      <c r="Q90" s="13"/>
      <c r="R90" s="13"/>
      <c r="S90" s="13"/>
      <c r="T90" s="67"/>
      <c r="U90" s="26"/>
      <c r="V90" s="67"/>
    </row>
  </sheetData>
  <autoFilter ref="V1:V90" xr:uid="{00000000-0009-0000-0000-000000000000}"/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99"/>
  <sheetViews>
    <sheetView zoomScale="80" zoomScaleNormal="80" workbookViewId="0">
      <pane ySplit="4" topLeftCell="A56" activePane="bottomLeft" state="frozen"/>
      <selection pane="bottomLeft" activeCell="U91" sqref="U91"/>
    </sheetView>
  </sheetViews>
  <sheetFormatPr defaultColWidth="9" defaultRowHeight="24.95" customHeight="1" x14ac:dyDescent="0.25"/>
  <cols>
    <col min="1" max="1" width="9.140625" style="3" customWidth="1"/>
    <col min="2" max="2" width="30" style="3" customWidth="1"/>
    <col min="3" max="3" width="13.42578125" style="3" bestFit="1" customWidth="1"/>
    <col min="4" max="4" width="8.7109375" style="3" customWidth="1"/>
    <col min="5" max="5" width="16" style="3" bestFit="1" customWidth="1"/>
    <col min="6" max="7" width="13.28515625" style="3" customWidth="1"/>
    <col min="8" max="8" width="16.42578125" style="16" bestFit="1" customWidth="1"/>
    <col min="9" max="9" width="12.85546875" style="16" bestFit="1" customWidth="1"/>
    <col min="10" max="10" width="10.7109375" style="61" bestFit="1" customWidth="1"/>
    <col min="11" max="11" width="16.42578125" style="61" customWidth="1"/>
    <col min="12" max="12" width="16.85546875" style="61" customWidth="1"/>
    <col min="13" max="13" width="14.140625" style="61" customWidth="1"/>
    <col min="14" max="16" width="14.85546875" style="61" customWidth="1"/>
    <col min="17" max="17" width="11.28515625" style="3" bestFit="1" customWidth="1"/>
    <col min="18" max="18" width="19.42578125" style="3" hidden="1" customWidth="1"/>
    <col min="19" max="19" width="11.7109375" style="3" hidden="1" customWidth="1"/>
    <col min="20" max="20" width="13.7109375" style="3" hidden="1" customWidth="1"/>
    <col min="21" max="21" width="16.28515625" style="61" customWidth="1"/>
    <col min="22" max="22" width="87.85546875" style="3" bestFit="1" customWidth="1"/>
    <col min="23" max="23" width="15.42578125" style="3" customWidth="1"/>
    <col min="24" max="16384" width="9" style="3"/>
  </cols>
  <sheetData>
    <row r="1" spans="1:116" ht="24.95" customHeight="1" thickBot="1" x14ac:dyDescent="0.3">
      <c r="B1" s="2" t="s">
        <v>21</v>
      </c>
      <c r="E1" s="4"/>
      <c r="F1" s="4"/>
      <c r="G1" s="4"/>
      <c r="H1" s="5"/>
      <c r="I1" s="5"/>
    </row>
    <row r="2" spans="1:116" ht="24.95" customHeight="1" thickBot="1" x14ac:dyDescent="0.3">
      <c r="B2" s="6" t="s">
        <v>0</v>
      </c>
      <c r="C2" s="7"/>
      <c r="D2" s="7" t="s">
        <v>22</v>
      </c>
      <c r="G2" s="8" t="s">
        <v>17</v>
      </c>
      <c r="I2" s="8"/>
      <c r="J2" s="62"/>
      <c r="K2" s="62"/>
      <c r="L2" s="62"/>
      <c r="M2" s="62"/>
      <c r="N2" s="62"/>
      <c r="O2" s="62"/>
      <c r="P2" s="62"/>
      <c r="Q2" s="9"/>
      <c r="R2" s="9"/>
      <c r="S2" s="9"/>
      <c r="T2" s="9"/>
    </row>
    <row r="3" spans="1:116" ht="24.95" customHeight="1" thickBot="1" x14ac:dyDescent="0.3">
      <c r="B3" s="10"/>
      <c r="C3" s="10"/>
      <c r="D3" s="10"/>
      <c r="E3" s="10"/>
      <c r="F3" s="9"/>
      <c r="G3" s="9"/>
      <c r="H3" s="11"/>
      <c r="I3" s="11"/>
      <c r="J3" s="62"/>
      <c r="K3" s="62"/>
      <c r="L3" s="62"/>
      <c r="M3" s="62"/>
      <c r="Q3" s="60">
        <v>45443</v>
      </c>
      <c r="R3" s="9"/>
      <c r="S3" s="12"/>
      <c r="T3" s="12"/>
      <c r="U3" s="73"/>
      <c r="V3" s="12"/>
    </row>
    <row r="4" spans="1:116" ht="24.95" customHeight="1" x14ac:dyDescent="0.25">
      <c r="A4" s="29"/>
      <c r="B4" s="30" t="s">
        <v>1</v>
      </c>
      <c r="C4" s="30" t="s">
        <v>2</v>
      </c>
      <c r="D4" s="30" t="s">
        <v>3</v>
      </c>
      <c r="E4" s="30" t="s">
        <v>4</v>
      </c>
      <c r="F4" s="30" t="s">
        <v>15</v>
      </c>
      <c r="G4" s="28" t="s">
        <v>16</v>
      </c>
      <c r="H4" s="31" t="s">
        <v>5</v>
      </c>
      <c r="I4" s="32" t="s">
        <v>6</v>
      </c>
      <c r="J4" s="63" t="s">
        <v>13</v>
      </c>
      <c r="K4" s="63" t="s">
        <v>12</v>
      </c>
      <c r="L4" s="63" t="s">
        <v>30</v>
      </c>
      <c r="M4" s="63" t="s">
        <v>31</v>
      </c>
      <c r="N4" s="63" t="s">
        <v>7</v>
      </c>
      <c r="O4" s="63" t="s">
        <v>20</v>
      </c>
      <c r="P4" s="63" t="s">
        <v>8</v>
      </c>
      <c r="Q4" s="28"/>
      <c r="R4" s="28" t="s">
        <v>9</v>
      </c>
      <c r="S4" s="28" t="s">
        <v>6</v>
      </c>
      <c r="T4" s="28" t="s">
        <v>14</v>
      </c>
      <c r="U4" s="63" t="s">
        <v>10</v>
      </c>
      <c r="V4" s="28" t="s">
        <v>11</v>
      </c>
      <c r="W4" s="20" t="s">
        <v>82</v>
      </c>
    </row>
    <row r="5" spans="1:116" ht="24.95" customHeight="1" thickBot="1" x14ac:dyDescent="0.3">
      <c r="A5" s="27"/>
      <c r="B5" s="15"/>
      <c r="C5" s="57"/>
      <c r="D5" s="57"/>
      <c r="E5" s="57"/>
      <c r="F5" s="57"/>
      <c r="G5" s="58"/>
      <c r="H5" s="59">
        <v>0.18</v>
      </c>
      <c r="I5" s="15"/>
      <c r="J5" s="64">
        <v>0.01</v>
      </c>
      <c r="K5" s="64">
        <v>0.05</v>
      </c>
      <c r="L5" s="64">
        <v>0.1</v>
      </c>
      <c r="M5" s="64">
        <v>0.1</v>
      </c>
      <c r="N5" s="64">
        <v>0.18</v>
      </c>
      <c r="O5" s="65"/>
      <c r="P5" s="65"/>
      <c r="Q5" s="58"/>
      <c r="R5" s="15"/>
      <c r="S5" s="15"/>
      <c r="T5" s="59">
        <v>0.01</v>
      </c>
      <c r="U5" s="64"/>
      <c r="V5" s="15"/>
      <c r="W5" s="27"/>
    </row>
    <row r="6" spans="1:116" s="17" customFormat="1" ht="24.95" customHeight="1" x14ac:dyDescent="0.25">
      <c r="A6" s="50">
        <v>63666</v>
      </c>
      <c r="B6" s="19"/>
      <c r="C6" s="51"/>
      <c r="D6" s="51"/>
      <c r="E6" s="51"/>
      <c r="F6" s="51"/>
      <c r="G6" s="52"/>
      <c r="H6" s="53"/>
      <c r="I6" s="54"/>
      <c r="J6" s="66"/>
      <c r="K6" s="66"/>
      <c r="L6" s="66"/>
      <c r="M6" s="66"/>
      <c r="N6" s="66"/>
      <c r="O6" s="66"/>
      <c r="P6" s="66"/>
      <c r="Q6" s="55">
        <f>A6</f>
        <v>63666</v>
      </c>
      <c r="R6" s="19"/>
      <c r="S6" s="19"/>
      <c r="T6" s="56"/>
      <c r="U6" s="74"/>
      <c r="V6" s="19"/>
      <c r="W6" s="50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ht="39.75" customHeight="1" x14ac:dyDescent="0.25">
      <c r="A7" s="21"/>
      <c r="B7" s="35" t="s">
        <v>108</v>
      </c>
      <c r="C7" s="1"/>
      <c r="D7" s="36"/>
      <c r="E7" s="13"/>
      <c r="F7" s="13"/>
      <c r="G7" s="13"/>
      <c r="H7" s="13"/>
      <c r="I7" s="13"/>
      <c r="J7" s="67"/>
      <c r="K7" s="67"/>
      <c r="L7" s="67"/>
      <c r="M7" s="67"/>
      <c r="N7" s="67"/>
      <c r="O7" s="67"/>
      <c r="P7" s="67"/>
      <c r="Q7" s="33"/>
      <c r="R7" s="13"/>
      <c r="S7" s="13"/>
      <c r="T7" s="13"/>
      <c r="U7" s="67">
        <v>147500</v>
      </c>
      <c r="V7" s="26" t="s">
        <v>106</v>
      </c>
      <c r="W7" s="21"/>
    </row>
    <row r="8" spans="1:116" ht="24.95" customHeight="1" x14ac:dyDescent="0.25">
      <c r="A8" s="21"/>
      <c r="B8" s="35"/>
      <c r="C8" s="1"/>
      <c r="D8" s="36"/>
      <c r="E8" s="13"/>
      <c r="F8" s="13"/>
      <c r="G8" s="13"/>
      <c r="H8" s="13"/>
      <c r="I8" s="13"/>
      <c r="J8" s="67"/>
      <c r="K8" s="67"/>
      <c r="L8" s="67"/>
      <c r="M8" s="67"/>
      <c r="N8" s="67"/>
      <c r="O8" s="67"/>
      <c r="P8" s="67"/>
      <c r="Q8" s="33"/>
      <c r="R8" s="13"/>
      <c r="S8" s="13"/>
      <c r="T8" s="13"/>
      <c r="U8" s="67"/>
      <c r="V8" s="37"/>
      <c r="W8" s="21"/>
    </row>
    <row r="9" spans="1:116" ht="24.95" customHeight="1" x14ac:dyDescent="0.25">
      <c r="A9" s="21"/>
      <c r="B9" s="35"/>
      <c r="C9" s="1"/>
      <c r="D9" s="36"/>
      <c r="E9" s="13"/>
      <c r="F9" s="13"/>
      <c r="G9" s="13"/>
      <c r="H9" s="13"/>
      <c r="I9" s="13"/>
      <c r="J9" s="67"/>
      <c r="K9" s="67"/>
      <c r="L9" s="67"/>
      <c r="M9" s="67"/>
      <c r="N9" s="67"/>
      <c r="O9" s="67"/>
      <c r="P9" s="67"/>
      <c r="Q9" s="33"/>
      <c r="R9" s="13"/>
      <c r="S9" s="13"/>
      <c r="T9" s="13"/>
      <c r="U9" s="67"/>
      <c r="V9" s="37"/>
      <c r="W9" s="21"/>
    </row>
    <row r="10" spans="1:116" ht="24.95" customHeight="1" x14ac:dyDescent="0.25">
      <c r="A10" s="77"/>
      <c r="B10" s="78"/>
      <c r="C10" s="79"/>
      <c r="D10" s="79"/>
      <c r="E10" s="79"/>
      <c r="F10" s="79"/>
      <c r="G10" s="80"/>
      <c r="H10" s="81"/>
      <c r="I10" s="78"/>
      <c r="J10" s="82"/>
      <c r="K10" s="82"/>
      <c r="L10" s="82"/>
      <c r="M10" s="82"/>
      <c r="N10" s="82"/>
      <c r="O10" s="83"/>
      <c r="P10" s="83"/>
      <c r="Q10" s="80"/>
      <c r="R10" s="78"/>
      <c r="S10" s="78"/>
      <c r="T10" s="81"/>
      <c r="U10" s="82"/>
      <c r="V10" s="78"/>
      <c r="W10" s="77"/>
    </row>
    <row r="11" spans="1:116" s="17" customFormat="1" ht="24.95" customHeight="1" x14ac:dyDescent="0.25">
      <c r="A11" s="50">
        <v>63665</v>
      </c>
      <c r="B11" s="19"/>
      <c r="C11" s="51"/>
      <c r="D11" s="51"/>
      <c r="E11" s="51"/>
      <c r="F11" s="51"/>
      <c r="G11" s="52"/>
      <c r="H11" s="53"/>
      <c r="I11" s="54"/>
      <c r="J11" s="66"/>
      <c r="K11" s="66"/>
      <c r="L11" s="66"/>
      <c r="M11" s="66"/>
      <c r="N11" s="66"/>
      <c r="O11" s="66"/>
      <c r="P11" s="66"/>
      <c r="Q11" s="55">
        <f>A11</f>
        <v>63665</v>
      </c>
      <c r="R11" s="19"/>
      <c r="S11" s="19"/>
      <c r="T11" s="56"/>
      <c r="U11" s="74"/>
      <c r="V11" s="19"/>
      <c r="W11" s="24">
        <f>SUM(P7:P10,0)-SUM(U7:U10,0)</f>
        <v>-147500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2" spans="1:116" ht="42.75" customHeight="1" x14ac:dyDescent="0.25">
      <c r="A12" s="21"/>
      <c r="B12" s="35" t="s">
        <v>109</v>
      </c>
      <c r="C12" s="1"/>
      <c r="D12" s="36"/>
      <c r="E12" s="13"/>
      <c r="F12" s="13"/>
      <c r="G12" s="13"/>
      <c r="H12" s="13"/>
      <c r="I12" s="13"/>
      <c r="J12" s="67"/>
      <c r="K12" s="67"/>
      <c r="L12" s="67"/>
      <c r="M12" s="67"/>
      <c r="N12" s="67"/>
      <c r="O12" s="67"/>
      <c r="P12" s="67"/>
      <c r="Q12" s="33"/>
      <c r="R12" s="13"/>
      <c r="S12" s="13"/>
      <c r="T12" s="13"/>
      <c r="U12" s="67">
        <v>99000</v>
      </c>
      <c r="V12" s="26" t="s">
        <v>105</v>
      </c>
      <c r="W12" s="21"/>
    </row>
    <row r="13" spans="1:116" ht="24.95" customHeight="1" x14ac:dyDescent="0.25">
      <c r="A13" s="21"/>
      <c r="B13" s="35"/>
      <c r="C13" s="1"/>
      <c r="D13" s="36"/>
      <c r="E13" s="13"/>
      <c r="F13" s="13"/>
      <c r="G13" s="13"/>
      <c r="H13" s="13"/>
      <c r="I13" s="13"/>
      <c r="J13" s="67"/>
      <c r="K13" s="67"/>
      <c r="L13" s="67"/>
      <c r="M13" s="67"/>
      <c r="N13" s="67"/>
      <c r="O13" s="67"/>
      <c r="P13" s="67"/>
      <c r="Q13" s="33"/>
      <c r="R13" s="13"/>
      <c r="S13" s="13"/>
      <c r="T13" s="13"/>
      <c r="U13" s="67"/>
      <c r="V13" s="37"/>
      <c r="W13" s="21"/>
    </row>
    <row r="14" spans="1:116" ht="24.95" customHeight="1" x14ac:dyDescent="0.25">
      <c r="A14" s="21"/>
      <c r="B14" s="35"/>
      <c r="C14" s="1"/>
      <c r="D14" s="36"/>
      <c r="E14" s="13"/>
      <c r="F14" s="13"/>
      <c r="G14" s="13"/>
      <c r="H14" s="13"/>
      <c r="I14" s="13"/>
      <c r="J14" s="67"/>
      <c r="K14" s="67"/>
      <c r="L14" s="67"/>
      <c r="M14" s="67"/>
      <c r="N14" s="67"/>
      <c r="O14" s="67"/>
      <c r="P14" s="67"/>
      <c r="Q14" s="33"/>
      <c r="R14" s="13"/>
      <c r="S14" s="13"/>
      <c r="T14" s="13"/>
      <c r="U14" s="67"/>
      <c r="V14" s="37"/>
      <c r="W14" s="21"/>
    </row>
    <row r="15" spans="1:116" ht="24.95" customHeight="1" x14ac:dyDescent="0.25">
      <c r="A15" s="77"/>
      <c r="B15" s="78"/>
      <c r="C15" s="79"/>
      <c r="D15" s="79"/>
      <c r="E15" s="79"/>
      <c r="F15" s="79"/>
      <c r="G15" s="80"/>
      <c r="H15" s="81"/>
      <c r="I15" s="78"/>
      <c r="J15" s="82"/>
      <c r="K15" s="82"/>
      <c r="L15" s="82"/>
      <c r="M15" s="82"/>
      <c r="N15" s="82"/>
      <c r="O15" s="83"/>
      <c r="P15" s="83"/>
      <c r="Q15" s="80"/>
      <c r="R15" s="78"/>
      <c r="S15" s="78"/>
      <c r="T15" s="81"/>
      <c r="U15" s="82"/>
      <c r="V15" s="78"/>
      <c r="W15" s="77"/>
    </row>
    <row r="16" spans="1:116" s="17" customFormat="1" ht="24.95" customHeight="1" x14ac:dyDescent="0.25">
      <c r="A16" s="50">
        <v>62212</v>
      </c>
      <c r="B16" s="19"/>
      <c r="C16" s="51"/>
      <c r="D16" s="51"/>
      <c r="E16" s="51"/>
      <c r="F16" s="51"/>
      <c r="G16" s="52"/>
      <c r="H16" s="53"/>
      <c r="I16" s="54"/>
      <c r="J16" s="66"/>
      <c r="K16" s="66"/>
      <c r="L16" s="66"/>
      <c r="M16" s="66"/>
      <c r="N16" s="66"/>
      <c r="O16" s="66"/>
      <c r="P16" s="66"/>
      <c r="Q16" s="55">
        <f>A16</f>
        <v>62212</v>
      </c>
      <c r="R16" s="19"/>
      <c r="S16" s="19"/>
      <c r="T16" s="56"/>
      <c r="U16" s="74"/>
      <c r="V16" s="19"/>
      <c r="W16" s="24">
        <f>SUM(P12:P15,0)-SUM(U12:U15,0)</f>
        <v>-99000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ht="24.95" customHeight="1" x14ac:dyDescent="0.25">
      <c r="A17" s="21"/>
      <c r="B17" s="35" t="s">
        <v>96</v>
      </c>
      <c r="C17" s="1" t="s">
        <v>97</v>
      </c>
      <c r="D17" s="36">
        <v>29</v>
      </c>
      <c r="E17" s="13">
        <v>180312</v>
      </c>
      <c r="F17" s="13">
        <v>70182.460000000006</v>
      </c>
      <c r="G17" s="13">
        <f>ROUND(E17-F17,0)</f>
        <v>110130</v>
      </c>
      <c r="H17" s="13">
        <f>G17*18%</f>
        <v>19823.399999999998</v>
      </c>
      <c r="I17" s="13">
        <f>G17+H17</f>
        <v>129953.4</v>
      </c>
      <c r="J17" s="67">
        <f>G17*1%</f>
        <v>1101.3</v>
      </c>
      <c r="K17" s="67">
        <f>G17*5%</f>
        <v>5506.5</v>
      </c>
      <c r="L17" s="67">
        <f>G17*10%</f>
        <v>11013</v>
      </c>
      <c r="M17" s="67">
        <f>G17*10%</f>
        <v>11013</v>
      </c>
      <c r="N17" s="67">
        <f>H17</f>
        <v>19823.399999999998</v>
      </c>
      <c r="O17" s="67"/>
      <c r="P17" s="67">
        <f>ROUND(I17-SUM(J17:O17),0)</f>
        <v>81496</v>
      </c>
      <c r="Q17" s="33"/>
      <c r="R17" s="13"/>
      <c r="S17" s="13"/>
      <c r="T17" s="13"/>
      <c r="U17" s="67">
        <v>81496</v>
      </c>
      <c r="V17" s="26" t="s">
        <v>98</v>
      </c>
      <c r="W17" s="21"/>
    </row>
    <row r="18" spans="1:116" ht="24.95" customHeight="1" x14ac:dyDescent="0.25">
      <c r="A18" s="21"/>
      <c r="B18" s="35" t="s">
        <v>99</v>
      </c>
      <c r="C18" s="1"/>
      <c r="D18" s="36">
        <v>29</v>
      </c>
      <c r="E18" s="13">
        <f>N17</f>
        <v>19823.399999999998</v>
      </c>
      <c r="F18" s="13"/>
      <c r="G18" s="13"/>
      <c r="H18" s="13"/>
      <c r="I18" s="13"/>
      <c r="J18" s="67"/>
      <c r="K18" s="67"/>
      <c r="L18" s="67"/>
      <c r="M18" s="67"/>
      <c r="N18" s="67"/>
      <c r="O18" s="67"/>
      <c r="P18" s="67">
        <f>E18</f>
        <v>19823.399999999998</v>
      </c>
      <c r="Q18" s="33"/>
      <c r="R18" s="13"/>
      <c r="S18" s="13"/>
      <c r="T18" s="13"/>
      <c r="U18" s="67">
        <v>19823</v>
      </c>
      <c r="V18" s="37" t="s">
        <v>102</v>
      </c>
      <c r="W18" s="21"/>
    </row>
    <row r="19" spans="1:116" ht="24.95" customHeight="1" x14ac:dyDescent="0.25">
      <c r="A19" s="21"/>
      <c r="B19" s="35"/>
      <c r="C19" s="1"/>
      <c r="D19" s="36"/>
      <c r="E19" s="13"/>
      <c r="F19" s="13"/>
      <c r="G19" s="13"/>
      <c r="H19" s="13"/>
      <c r="I19" s="13"/>
      <c r="J19" s="67"/>
      <c r="K19" s="67"/>
      <c r="L19" s="67"/>
      <c r="M19" s="67"/>
      <c r="N19" s="67"/>
      <c r="O19" s="67"/>
      <c r="P19" s="67"/>
      <c r="Q19" s="33"/>
      <c r="R19" s="13"/>
      <c r="S19" s="13"/>
      <c r="T19" s="13"/>
      <c r="U19" s="67"/>
      <c r="V19" s="37"/>
      <c r="W19" s="21"/>
    </row>
    <row r="20" spans="1:116" s="17" customFormat="1" ht="24.95" customHeight="1" x14ac:dyDescent="0.25">
      <c r="A20" s="50">
        <v>62759</v>
      </c>
      <c r="B20" s="19"/>
      <c r="C20" s="51"/>
      <c r="D20" s="51"/>
      <c r="E20" s="51"/>
      <c r="F20" s="51"/>
      <c r="G20" s="52"/>
      <c r="H20" s="53"/>
      <c r="I20" s="54"/>
      <c r="J20" s="66"/>
      <c r="K20" s="66"/>
      <c r="L20" s="66"/>
      <c r="M20" s="66"/>
      <c r="N20" s="66"/>
      <c r="O20" s="66"/>
      <c r="P20" s="66"/>
      <c r="Q20" s="55">
        <f>A20</f>
        <v>62759</v>
      </c>
      <c r="R20" s="19"/>
      <c r="S20" s="19"/>
      <c r="T20" s="56"/>
      <c r="U20" s="74"/>
      <c r="V20" s="19"/>
      <c r="W20" s="24">
        <f>SUM(P17:P19,0)-SUM(U17:U19,0)</f>
        <v>0.39999999999417923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ht="24.95" customHeight="1" x14ac:dyDescent="0.15">
      <c r="A21" s="21"/>
      <c r="B21" s="35" t="s">
        <v>100</v>
      </c>
      <c r="C21" s="1" t="s">
        <v>101</v>
      </c>
      <c r="D21" s="36">
        <v>30</v>
      </c>
      <c r="E21" s="13">
        <v>167750</v>
      </c>
      <c r="F21" s="13">
        <v>2247.75</v>
      </c>
      <c r="G21" s="13">
        <f>ROUND(E21-F21,0)</f>
        <v>165502</v>
      </c>
      <c r="H21" s="13">
        <f>G21*18%</f>
        <v>29790.36</v>
      </c>
      <c r="I21" s="13">
        <f>G21+H21</f>
        <v>195292.36</v>
      </c>
      <c r="J21" s="67">
        <f>G21*1%</f>
        <v>1655.02</v>
      </c>
      <c r="K21" s="67">
        <f>G21*5%</f>
        <v>8275.1</v>
      </c>
      <c r="L21" s="67">
        <f>G21*10%</f>
        <v>16550.2</v>
      </c>
      <c r="M21" s="67">
        <f>G21*10%</f>
        <v>16550.2</v>
      </c>
      <c r="N21" s="67">
        <f>H21</f>
        <v>29790.36</v>
      </c>
      <c r="O21" s="67"/>
      <c r="P21" s="67">
        <f>ROUND(I21-SUM(J21:O21),0)</f>
        <v>122471</v>
      </c>
      <c r="Q21" s="33"/>
      <c r="R21" s="13"/>
      <c r="S21" s="13"/>
      <c r="T21" s="13"/>
      <c r="U21" s="67">
        <v>122472</v>
      </c>
      <c r="V21" s="76" t="s">
        <v>104</v>
      </c>
      <c r="W21" s="21"/>
    </row>
    <row r="22" spans="1:116" ht="24.95" customHeight="1" x14ac:dyDescent="0.25">
      <c r="A22" s="21"/>
      <c r="B22" s="35" t="s">
        <v>29</v>
      </c>
      <c r="C22" s="1"/>
      <c r="D22" s="36">
        <v>30</v>
      </c>
      <c r="E22" s="13">
        <f>N21</f>
        <v>29790.36</v>
      </c>
      <c r="F22" s="13"/>
      <c r="G22" s="13"/>
      <c r="H22" s="13"/>
      <c r="I22" s="13"/>
      <c r="J22" s="67"/>
      <c r="K22" s="67"/>
      <c r="L22" s="67"/>
      <c r="M22" s="67"/>
      <c r="N22" s="67"/>
      <c r="O22" s="67"/>
      <c r="P22" s="67">
        <f>E22</f>
        <v>29790.36</v>
      </c>
      <c r="Q22" s="33"/>
      <c r="R22" s="13"/>
      <c r="S22" s="13"/>
      <c r="T22" s="13"/>
      <c r="U22" s="67"/>
      <c r="V22" s="37"/>
      <c r="W22" s="21"/>
    </row>
    <row r="23" spans="1:116" s="17" customFormat="1" ht="24.95" customHeight="1" x14ac:dyDescent="0.25">
      <c r="A23" s="50">
        <v>55275</v>
      </c>
      <c r="B23" s="19"/>
      <c r="C23" s="51"/>
      <c r="D23" s="51"/>
      <c r="E23" s="51"/>
      <c r="F23" s="51"/>
      <c r="G23" s="52"/>
      <c r="H23" s="53"/>
      <c r="I23" s="54"/>
      <c r="J23" s="66"/>
      <c r="K23" s="66"/>
      <c r="L23" s="66"/>
      <c r="M23" s="66"/>
      <c r="N23" s="66"/>
      <c r="O23" s="66"/>
      <c r="P23" s="66"/>
      <c r="Q23" s="55">
        <f>A23</f>
        <v>55275</v>
      </c>
      <c r="R23" s="19"/>
      <c r="S23" s="19"/>
      <c r="T23" s="56"/>
      <c r="U23" s="74"/>
      <c r="V23" s="19"/>
      <c r="W23" s="24">
        <f>SUM(P20:P22,0)-SUM(U20:U22,0)</f>
        <v>29789.359999999986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4" spans="1:116" ht="24.95" customHeight="1" x14ac:dyDescent="0.25">
      <c r="A24" s="21"/>
      <c r="B24" s="35" t="s">
        <v>25</v>
      </c>
      <c r="C24" s="1">
        <v>45080</v>
      </c>
      <c r="D24" s="36">
        <v>19</v>
      </c>
      <c r="E24" s="13">
        <f>350000+11000</f>
        <v>361000</v>
      </c>
      <c r="F24" s="13">
        <v>49201</v>
      </c>
      <c r="G24" s="13">
        <f>ROUND(E24-F24,0)</f>
        <v>311799</v>
      </c>
      <c r="H24" s="13">
        <f>G24*18%</f>
        <v>56123.82</v>
      </c>
      <c r="I24" s="13">
        <f>G24+H24</f>
        <v>367922.82</v>
      </c>
      <c r="J24" s="67">
        <f>G24*1%</f>
        <v>3117.9900000000002</v>
      </c>
      <c r="K24" s="67">
        <f>G24*5%</f>
        <v>15589.95</v>
      </c>
      <c r="L24" s="67"/>
      <c r="M24" s="67"/>
      <c r="N24" s="67">
        <f>H24</f>
        <v>56123.82</v>
      </c>
      <c r="O24" s="67"/>
      <c r="P24" s="67">
        <f>ROUND(I24-SUM(J24:O24),0)</f>
        <v>293091</v>
      </c>
      <c r="Q24" s="33"/>
      <c r="R24" s="13" t="s">
        <v>24</v>
      </c>
      <c r="S24" s="13">
        <v>150000</v>
      </c>
      <c r="T24" s="13">
        <f>S24*1%</f>
        <v>1500</v>
      </c>
      <c r="U24" s="67">
        <f>S24-T24</f>
        <v>148500</v>
      </c>
      <c r="V24" s="26" t="s">
        <v>23</v>
      </c>
      <c r="W24" s="21"/>
    </row>
    <row r="25" spans="1:116" ht="24.95" customHeight="1" x14ac:dyDescent="0.25">
      <c r="A25" s="21"/>
      <c r="B25" s="35" t="s">
        <v>29</v>
      </c>
      <c r="C25" s="1">
        <v>45080</v>
      </c>
      <c r="D25" s="36">
        <v>19</v>
      </c>
      <c r="E25" s="13">
        <v>56124</v>
      </c>
      <c r="F25" s="13"/>
      <c r="G25" s="13"/>
      <c r="H25" s="13"/>
      <c r="I25" s="13"/>
      <c r="J25" s="67"/>
      <c r="K25" s="67"/>
      <c r="L25" s="67"/>
      <c r="M25" s="67"/>
      <c r="N25" s="67"/>
      <c r="O25" s="67"/>
      <c r="P25" s="67">
        <v>56124</v>
      </c>
      <c r="Q25" s="33"/>
      <c r="R25" s="13" t="s">
        <v>27</v>
      </c>
      <c r="S25" s="13"/>
      <c r="T25" s="13">
        <v>0</v>
      </c>
      <c r="U25" s="67">
        <v>144591</v>
      </c>
      <c r="V25" s="37" t="s">
        <v>26</v>
      </c>
      <c r="W25" s="21"/>
    </row>
    <row r="26" spans="1:116" ht="24.95" customHeight="1" x14ac:dyDescent="0.25">
      <c r="A26" s="21"/>
      <c r="B26" s="35"/>
      <c r="C26" s="1"/>
      <c r="D26" s="36"/>
      <c r="E26" s="13"/>
      <c r="F26" s="13"/>
      <c r="G26" s="13"/>
      <c r="H26" s="13"/>
      <c r="I26" s="13"/>
      <c r="J26" s="67"/>
      <c r="K26" s="67"/>
      <c r="L26" s="67"/>
      <c r="M26" s="67"/>
      <c r="N26" s="67"/>
      <c r="O26" s="67"/>
      <c r="P26" s="67"/>
      <c r="Q26" s="33"/>
      <c r="R26" s="13"/>
      <c r="S26" s="13"/>
      <c r="T26" s="13"/>
      <c r="U26" s="67">
        <v>56124</v>
      </c>
      <c r="V26" s="37" t="s">
        <v>78</v>
      </c>
      <c r="W26" s="21"/>
    </row>
    <row r="27" spans="1:116" s="17" customFormat="1" ht="24.95" customHeight="1" x14ac:dyDescent="0.25">
      <c r="A27" s="22">
        <v>54779</v>
      </c>
      <c r="B27" s="38"/>
      <c r="C27" s="18"/>
      <c r="D27" s="39"/>
      <c r="E27" s="34"/>
      <c r="F27" s="34"/>
      <c r="G27" s="34"/>
      <c r="H27" s="34"/>
      <c r="I27" s="34"/>
      <c r="J27" s="68"/>
      <c r="K27" s="68"/>
      <c r="L27" s="68"/>
      <c r="M27" s="68"/>
      <c r="N27" s="68"/>
      <c r="O27" s="68"/>
      <c r="P27" s="68"/>
      <c r="Q27" s="55">
        <f>A27</f>
        <v>54779</v>
      </c>
      <c r="R27" s="34"/>
      <c r="S27" s="34"/>
      <c r="T27" s="34">
        <f>S27*T5</f>
        <v>0</v>
      </c>
      <c r="U27" s="68"/>
      <c r="V27" s="22"/>
      <c r="W27" s="24">
        <f>SUM(P24:P26,0)-SUM(U24:U26,0)</f>
        <v>0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ht="24.95" customHeight="1" x14ac:dyDescent="0.25">
      <c r="A28" s="21"/>
      <c r="B28" s="13" t="s">
        <v>28</v>
      </c>
      <c r="C28" s="40">
        <v>45075</v>
      </c>
      <c r="D28" s="41">
        <v>18</v>
      </c>
      <c r="E28" s="13">
        <v>519994</v>
      </c>
      <c r="F28" s="13">
        <v>44955</v>
      </c>
      <c r="G28" s="13">
        <f t="shared" ref="G28" si="0">E28-F28</f>
        <v>475039</v>
      </c>
      <c r="H28" s="13">
        <f t="shared" ref="H28" si="1">G28*18%</f>
        <v>85507.02</v>
      </c>
      <c r="I28" s="13">
        <v>560546</v>
      </c>
      <c r="J28" s="67">
        <v>4750.3900000000003</v>
      </c>
      <c r="K28" s="67">
        <v>23751.95</v>
      </c>
      <c r="L28" s="67">
        <v>23751.95</v>
      </c>
      <c r="M28" s="67">
        <v>47503.9</v>
      </c>
      <c r="N28" s="67">
        <v>85507</v>
      </c>
      <c r="O28" s="67">
        <v>97034</v>
      </c>
      <c r="P28" s="67">
        <v>278247</v>
      </c>
      <c r="Q28" s="33"/>
      <c r="R28" s="13" t="s">
        <v>32</v>
      </c>
      <c r="S28" s="13">
        <v>200000</v>
      </c>
      <c r="T28" s="13">
        <v>2000</v>
      </c>
      <c r="U28" s="67">
        <f>S28-T28</f>
        <v>198000</v>
      </c>
      <c r="V28" s="26" t="s">
        <v>33</v>
      </c>
      <c r="W28" s="21"/>
    </row>
    <row r="29" spans="1:116" ht="24.95" customHeight="1" x14ac:dyDescent="0.25">
      <c r="A29" s="21"/>
      <c r="B29" s="13" t="s">
        <v>29</v>
      </c>
      <c r="C29" s="40"/>
      <c r="D29" s="41">
        <v>18</v>
      </c>
      <c r="E29" s="13">
        <v>85507</v>
      </c>
      <c r="F29" s="13"/>
      <c r="G29" s="13"/>
      <c r="H29" s="13"/>
      <c r="I29" s="13"/>
      <c r="J29" s="67"/>
      <c r="K29" s="67"/>
      <c r="L29" s="67"/>
      <c r="M29" s="67"/>
      <c r="N29" s="67"/>
      <c r="O29" s="67"/>
      <c r="P29" s="67">
        <v>85507</v>
      </c>
      <c r="Q29" s="33"/>
      <c r="R29" s="13" t="s">
        <v>80</v>
      </c>
      <c r="S29" s="13">
        <v>80247</v>
      </c>
      <c r="T29" s="13"/>
      <c r="U29" s="67">
        <f t="shared" ref="U29:U34" si="2">S29-T29</f>
        <v>80247</v>
      </c>
      <c r="V29" s="26" t="s">
        <v>34</v>
      </c>
      <c r="W29" s="21"/>
    </row>
    <row r="30" spans="1:116" ht="24.95" customHeight="1" x14ac:dyDescent="0.25">
      <c r="A30" s="21"/>
      <c r="B30" s="13" t="s">
        <v>28</v>
      </c>
      <c r="C30" s="40">
        <v>45235</v>
      </c>
      <c r="D30" s="41">
        <v>27</v>
      </c>
      <c r="E30" s="13">
        <v>860604</v>
      </c>
      <c r="F30" s="13">
        <v>65937</v>
      </c>
      <c r="G30" s="13">
        <f>E30-F30</f>
        <v>794667</v>
      </c>
      <c r="H30" s="13">
        <f>G30*18%</f>
        <v>143040.06</v>
      </c>
      <c r="I30" s="13">
        <f>G30+H30</f>
        <v>937707.06</v>
      </c>
      <c r="J30" s="67">
        <f>G30*1%</f>
        <v>7946.67</v>
      </c>
      <c r="K30" s="67">
        <f>G30*5%</f>
        <v>39733.350000000006</v>
      </c>
      <c r="L30" s="67">
        <f>G30*10%</f>
        <v>79466.700000000012</v>
      </c>
      <c r="M30" s="67">
        <f>G30*10%</f>
        <v>79466.700000000012</v>
      </c>
      <c r="N30" s="67">
        <f>H30</f>
        <v>143040.06</v>
      </c>
      <c r="O30" s="67">
        <v>64753</v>
      </c>
      <c r="P30" s="67">
        <f>G30-J30-K30-L30-M30-O30</f>
        <v>523300.58000000007</v>
      </c>
      <c r="Q30" s="33"/>
      <c r="R30" s="13" t="s">
        <v>79</v>
      </c>
      <c r="S30" s="13">
        <v>85507</v>
      </c>
      <c r="T30" s="13"/>
      <c r="U30" s="67">
        <f t="shared" si="2"/>
        <v>85507</v>
      </c>
      <c r="V30" s="26" t="s">
        <v>35</v>
      </c>
      <c r="W30" s="21"/>
    </row>
    <row r="31" spans="1:116" ht="24.95" customHeight="1" x14ac:dyDescent="0.25">
      <c r="A31" s="21"/>
      <c r="B31" s="13" t="s">
        <v>29</v>
      </c>
      <c r="C31" s="40"/>
      <c r="D31" s="41">
        <v>27</v>
      </c>
      <c r="E31" s="13">
        <f>N30</f>
        <v>143040.06</v>
      </c>
      <c r="F31" s="13"/>
      <c r="G31" s="13"/>
      <c r="H31" s="13"/>
      <c r="I31" s="13"/>
      <c r="J31" s="67"/>
      <c r="K31" s="67"/>
      <c r="L31" s="67"/>
      <c r="M31" s="67"/>
      <c r="N31" s="67"/>
      <c r="O31" s="67"/>
      <c r="P31" s="67">
        <f>E31</f>
        <v>143040.06</v>
      </c>
      <c r="Q31" s="33"/>
      <c r="R31" s="13" t="s">
        <v>81</v>
      </c>
      <c r="S31" s="13">
        <v>300000</v>
      </c>
      <c r="T31" s="13">
        <f>S31*1%</f>
        <v>3000</v>
      </c>
      <c r="U31" s="67">
        <f t="shared" si="2"/>
        <v>297000</v>
      </c>
      <c r="V31" s="26" t="s">
        <v>83</v>
      </c>
      <c r="W31" s="21"/>
    </row>
    <row r="32" spans="1:116" ht="24.95" customHeight="1" x14ac:dyDescent="0.25">
      <c r="A32" s="21"/>
      <c r="B32" s="13" t="s">
        <v>28</v>
      </c>
      <c r="C32" s="40">
        <v>45265</v>
      </c>
      <c r="D32" s="41">
        <v>28</v>
      </c>
      <c r="E32" s="13">
        <v>462182</v>
      </c>
      <c r="F32" s="13">
        <v>0</v>
      </c>
      <c r="G32" s="13">
        <f>E32-F32</f>
        <v>462182</v>
      </c>
      <c r="H32" s="13">
        <f>G32*18%</f>
        <v>83192.759999999995</v>
      </c>
      <c r="I32" s="13">
        <f>G32+H32</f>
        <v>545374.76</v>
      </c>
      <c r="J32" s="67">
        <f>G32*1%</f>
        <v>4621.82</v>
      </c>
      <c r="K32" s="67">
        <f>G32*5%</f>
        <v>23109.100000000002</v>
      </c>
      <c r="L32" s="67">
        <f>G32*10%</f>
        <v>46218.200000000004</v>
      </c>
      <c r="M32" s="67">
        <f>G32*10%</f>
        <v>46218.200000000004</v>
      </c>
      <c r="N32" s="67">
        <f>H32</f>
        <v>83192.759999999995</v>
      </c>
      <c r="O32" s="67">
        <v>0</v>
      </c>
      <c r="P32" s="67">
        <f>G32-J32-K32-L32-M32-O32</f>
        <v>342014.68</v>
      </c>
      <c r="Q32" s="33"/>
      <c r="R32" s="13" t="s">
        <v>86</v>
      </c>
      <c r="S32" s="13">
        <v>206300</v>
      </c>
      <c r="T32" s="13">
        <v>0</v>
      </c>
      <c r="U32" s="67">
        <f t="shared" si="2"/>
        <v>206300</v>
      </c>
      <c r="V32" s="26" t="s">
        <v>88</v>
      </c>
      <c r="W32" s="23"/>
    </row>
    <row r="33" spans="1:116" ht="24.95" customHeight="1" x14ac:dyDescent="0.25">
      <c r="A33" s="21"/>
      <c r="B33" s="13" t="s">
        <v>29</v>
      </c>
      <c r="C33" s="40"/>
      <c r="D33" s="41">
        <v>28</v>
      </c>
      <c r="E33" s="13">
        <f>N32</f>
        <v>83192.759999999995</v>
      </c>
      <c r="F33" s="13"/>
      <c r="G33" s="13"/>
      <c r="H33" s="13"/>
      <c r="I33" s="13"/>
      <c r="J33" s="67"/>
      <c r="K33" s="67"/>
      <c r="L33" s="67"/>
      <c r="M33" s="67"/>
      <c r="N33" s="67"/>
      <c r="O33" s="67"/>
      <c r="P33" s="67">
        <f>E33</f>
        <v>83192.759999999995</v>
      </c>
      <c r="Q33" s="33" t="s">
        <v>103</v>
      </c>
      <c r="R33" s="13" t="s">
        <v>87</v>
      </c>
      <c r="S33" s="13">
        <v>342015</v>
      </c>
      <c r="T33" s="13">
        <v>0</v>
      </c>
      <c r="U33" s="67">
        <f t="shared" si="2"/>
        <v>342015</v>
      </c>
      <c r="V33" s="26" t="s">
        <v>89</v>
      </c>
      <c r="W33" s="23"/>
    </row>
    <row r="34" spans="1:116" ht="24.95" customHeight="1" x14ac:dyDescent="0.25">
      <c r="A34" s="21"/>
      <c r="B34" s="13"/>
      <c r="C34" s="40"/>
      <c r="D34" s="41"/>
      <c r="E34" s="13"/>
      <c r="F34" s="13"/>
      <c r="G34" s="13"/>
      <c r="H34" s="13"/>
      <c r="I34" s="13"/>
      <c r="J34" s="67"/>
      <c r="K34" s="67"/>
      <c r="L34" s="67"/>
      <c r="M34" s="67"/>
      <c r="N34" s="67"/>
      <c r="O34" s="67"/>
      <c r="P34" s="67"/>
      <c r="Q34" s="33"/>
      <c r="R34" s="13" t="s">
        <v>84</v>
      </c>
      <c r="S34" s="13">
        <v>143040</v>
      </c>
      <c r="T34" s="13">
        <v>0</v>
      </c>
      <c r="U34" s="67">
        <f t="shared" si="2"/>
        <v>143040</v>
      </c>
      <c r="V34" s="26" t="s">
        <v>85</v>
      </c>
      <c r="W34" s="23"/>
    </row>
    <row r="35" spans="1:116" ht="24.95" customHeight="1" x14ac:dyDescent="0.25">
      <c r="A35" s="21"/>
      <c r="B35" s="13"/>
      <c r="C35" s="40"/>
      <c r="D35" s="41"/>
      <c r="E35" s="13"/>
      <c r="F35" s="13"/>
      <c r="G35" s="13"/>
      <c r="H35" s="13"/>
      <c r="I35" s="13"/>
      <c r="J35" s="67"/>
      <c r="K35" s="67"/>
      <c r="L35" s="67"/>
      <c r="M35" s="67"/>
      <c r="N35" s="67"/>
      <c r="O35" s="67"/>
      <c r="P35" s="67"/>
      <c r="Q35" s="33"/>
      <c r="R35" s="13"/>
      <c r="S35" s="13"/>
      <c r="T35" s="13"/>
      <c r="U35" s="67"/>
      <c r="V35" s="26"/>
      <c r="W35" s="23"/>
    </row>
    <row r="36" spans="1:116" s="17" customFormat="1" ht="24.95" customHeight="1" x14ac:dyDescent="0.25">
      <c r="A36" s="22">
        <v>53042</v>
      </c>
      <c r="B36" s="34"/>
      <c r="C36" s="42"/>
      <c r="D36" s="43"/>
      <c r="E36" s="34"/>
      <c r="F36" s="34"/>
      <c r="G36" s="34"/>
      <c r="H36" s="34"/>
      <c r="I36" s="34"/>
      <c r="J36" s="68"/>
      <c r="K36" s="68"/>
      <c r="L36" s="68"/>
      <c r="M36" s="68"/>
      <c r="N36" s="68"/>
      <c r="O36" s="68"/>
      <c r="P36" s="68"/>
      <c r="Q36" s="55">
        <f>A36</f>
        <v>53042</v>
      </c>
      <c r="R36" s="34"/>
      <c r="S36" s="34"/>
      <c r="T36" s="34"/>
      <c r="U36" s="68"/>
      <c r="V36" s="22"/>
      <c r="W36" s="24">
        <f>SUM(P28:P35,0)-SUM(U28:U35,0)</f>
        <v>103193.08000000007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</row>
    <row r="37" spans="1:116" ht="24.95" customHeight="1" x14ac:dyDescent="0.25">
      <c r="A37" s="21"/>
      <c r="B37" s="13" t="s">
        <v>36</v>
      </c>
      <c r="C37" s="40">
        <v>44958</v>
      </c>
      <c r="D37" s="41">
        <v>13</v>
      </c>
      <c r="E37" s="13">
        <v>381000</v>
      </c>
      <c r="F37" s="13">
        <v>44825</v>
      </c>
      <c r="G37" s="13">
        <v>336175</v>
      </c>
      <c r="H37" s="13">
        <v>60512</v>
      </c>
      <c r="I37" s="13">
        <v>396687</v>
      </c>
      <c r="J37" s="67">
        <v>3362</v>
      </c>
      <c r="K37" s="67">
        <v>16809</v>
      </c>
      <c r="L37" s="67"/>
      <c r="M37" s="67"/>
      <c r="N37" s="67">
        <v>60512</v>
      </c>
      <c r="O37" s="67"/>
      <c r="P37" s="67">
        <v>316004</v>
      </c>
      <c r="Q37" s="33"/>
      <c r="R37" s="13"/>
      <c r="S37" s="13"/>
      <c r="T37" s="13"/>
      <c r="U37" s="67">
        <v>198000</v>
      </c>
      <c r="V37" s="26" t="s">
        <v>37</v>
      </c>
      <c r="W37" s="21"/>
    </row>
    <row r="38" spans="1:116" ht="24.95" customHeight="1" x14ac:dyDescent="0.25">
      <c r="A38" s="21"/>
      <c r="B38" s="13" t="s">
        <v>29</v>
      </c>
      <c r="C38" s="40"/>
      <c r="D38" s="41">
        <v>13</v>
      </c>
      <c r="E38" s="13">
        <v>60512</v>
      </c>
      <c r="F38" s="13"/>
      <c r="G38" s="13"/>
      <c r="H38" s="13"/>
      <c r="I38" s="13"/>
      <c r="J38" s="67"/>
      <c r="K38" s="67"/>
      <c r="L38" s="67"/>
      <c r="M38" s="67"/>
      <c r="N38" s="67"/>
      <c r="O38" s="67"/>
      <c r="P38" s="67">
        <v>60512</v>
      </c>
      <c r="Q38" s="33"/>
      <c r="R38" s="13"/>
      <c r="S38" s="13"/>
      <c r="T38" s="13"/>
      <c r="U38" s="67">
        <v>118004</v>
      </c>
      <c r="V38" s="26" t="s">
        <v>38</v>
      </c>
      <c r="W38" s="21"/>
    </row>
    <row r="39" spans="1:116" ht="24.95" customHeight="1" x14ac:dyDescent="0.25">
      <c r="A39" s="21"/>
      <c r="B39" s="13"/>
      <c r="C39" s="40"/>
      <c r="D39" s="41"/>
      <c r="E39" s="13"/>
      <c r="F39" s="13"/>
      <c r="G39" s="13"/>
      <c r="H39" s="13"/>
      <c r="I39" s="13"/>
      <c r="J39" s="67"/>
      <c r="K39" s="67"/>
      <c r="L39" s="67"/>
      <c r="M39" s="67"/>
      <c r="N39" s="67"/>
      <c r="O39" s="67"/>
      <c r="P39" s="67"/>
      <c r="Q39" s="33"/>
      <c r="R39" s="13"/>
      <c r="S39" s="13"/>
      <c r="T39" s="13"/>
      <c r="U39" s="67">
        <v>60512</v>
      </c>
      <c r="V39" s="26" t="s">
        <v>39</v>
      </c>
      <c r="W39" s="23"/>
    </row>
    <row r="40" spans="1:116" ht="24.95" customHeight="1" x14ac:dyDescent="0.25">
      <c r="A40" s="21"/>
      <c r="B40" s="13"/>
      <c r="C40" s="40"/>
      <c r="D40" s="41"/>
      <c r="E40" s="13"/>
      <c r="F40" s="13"/>
      <c r="G40" s="13"/>
      <c r="H40" s="13"/>
      <c r="I40" s="13"/>
      <c r="J40" s="67"/>
      <c r="K40" s="67"/>
      <c r="L40" s="67"/>
      <c r="M40" s="67"/>
      <c r="N40" s="67"/>
      <c r="O40" s="67"/>
      <c r="P40" s="67"/>
      <c r="Q40" s="33"/>
      <c r="R40" s="13"/>
      <c r="S40" s="13"/>
      <c r="T40" s="13"/>
      <c r="U40" s="67"/>
      <c r="V40" s="26"/>
      <c r="W40" s="23"/>
    </row>
    <row r="41" spans="1:116" s="17" customFormat="1" ht="24.95" customHeight="1" x14ac:dyDescent="0.25">
      <c r="A41" s="22">
        <v>52887</v>
      </c>
      <c r="B41" s="34"/>
      <c r="C41" s="42"/>
      <c r="D41" s="43"/>
      <c r="E41" s="34"/>
      <c r="F41" s="34"/>
      <c r="G41" s="34"/>
      <c r="H41" s="34"/>
      <c r="I41" s="34"/>
      <c r="J41" s="68"/>
      <c r="K41" s="68"/>
      <c r="L41" s="68"/>
      <c r="M41" s="68"/>
      <c r="N41" s="68"/>
      <c r="O41" s="68"/>
      <c r="P41" s="68"/>
      <c r="Q41" s="55">
        <f>A41</f>
        <v>52887</v>
      </c>
      <c r="R41" s="34"/>
      <c r="S41" s="34"/>
      <c r="T41" s="34"/>
      <c r="U41" s="68"/>
      <c r="V41" s="22"/>
      <c r="W41" s="24">
        <f>SUM(P36:P40,0)-SUM(U36:U40,0)</f>
        <v>0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ht="24.95" customHeight="1" x14ac:dyDescent="0.25">
      <c r="A42" s="21"/>
      <c r="B42" s="13" t="s">
        <v>40</v>
      </c>
      <c r="C42" s="40">
        <v>44980</v>
      </c>
      <c r="D42" s="41">
        <v>15</v>
      </c>
      <c r="E42" s="13">
        <v>406400</v>
      </c>
      <c r="F42" s="13">
        <v>52702</v>
      </c>
      <c r="G42" s="13">
        <v>353698</v>
      </c>
      <c r="H42" s="13">
        <v>63666</v>
      </c>
      <c r="I42" s="13">
        <v>417364</v>
      </c>
      <c r="J42" s="67">
        <v>3536.98</v>
      </c>
      <c r="K42" s="67">
        <v>17684.900000000001</v>
      </c>
      <c r="L42" s="67"/>
      <c r="M42" s="67"/>
      <c r="N42" s="67">
        <v>63666</v>
      </c>
      <c r="O42" s="67">
        <v>36400</v>
      </c>
      <c r="P42" s="67">
        <v>296076</v>
      </c>
      <c r="Q42" s="33"/>
      <c r="R42" s="13"/>
      <c r="S42" s="13"/>
      <c r="T42" s="13"/>
      <c r="U42" s="67">
        <v>247500</v>
      </c>
      <c r="V42" s="26" t="s">
        <v>42</v>
      </c>
      <c r="W42" s="23"/>
    </row>
    <row r="43" spans="1:116" ht="24.95" customHeight="1" x14ac:dyDescent="0.25">
      <c r="A43" s="21"/>
      <c r="B43" s="13" t="s">
        <v>41</v>
      </c>
      <c r="C43" s="40">
        <v>44999</v>
      </c>
      <c r="D43" s="41">
        <v>15</v>
      </c>
      <c r="E43" s="13">
        <v>63666</v>
      </c>
      <c r="F43" s="13"/>
      <c r="G43" s="13"/>
      <c r="H43" s="13"/>
      <c r="I43" s="13"/>
      <c r="J43" s="67"/>
      <c r="K43" s="67"/>
      <c r="L43" s="67"/>
      <c r="M43" s="67"/>
      <c r="N43" s="67"/>
      <c r="O43" s="67"/>
      <c r="P43" s="67">
        <f>E43</f>
        <v>63666</v>
      </c>
      <c r="Q43" s="33"/>
      <c r="R43" s="13"/>
      <c r="S43" s="13"/>
      <c r="T43" s="13"/>
      <c r="U43" s="67">
        <v>48576</v>
      </c>
      <c r="V43" s="26" t="s">
        <v>43</v>
      </c>
      <c r="W43" s="23"/>
    </row>
    <row r="44" spans="1:116" ht="24.95" customHeight="1" x14ac:dyDescent="0.25">
      <c r="A44" s="21"/>
      <c r="B44" s="13"/>
      <c r="C44" s="40"/>
      <c r="D44" s="41"/>
      <c r="E44" s="13"/>
      <c r="F44" s="13"/>
      <c r="G44" s="13"/>
      <c r="H44" s="13"/>
      <c r="I44" s="13"/>
      <c r="J44" s="67"/>
      <c r="K44" s="67"/>
      <c r="L44" s="67"/>
      <c r="M44" s="67"/>
      <c r="N44" s="67"/>
      <c r="O44" s="67"/>
      <c r="P44" s="67"/>
      <c r="Q44" s="33"/>
      <c r="R44" s="13"/>
      <c r="S44" s="13"/>
      <c r="T44" s="13"/>
      <c r="U44" s="67">
        <v>63666</v>
      </c>
      <c r="V44" s="26" t="s">
        <v>44</v>
      </c>
      <c r="W44" s="23"/>
    </row>
    <row r="45" spans="1:116" ht="24.95" customHeight="1" x14ac:dyDescent="0.25">
      <c r="A45" s="21"/>
      <c r="B45" s="13"/>
      <c r="C45" s="40"/>
      <c r="D45" s="41"/>
      <c r="E45" s="13"/>
      <c r="F45" s="13"/>
      <c r="G45" s="13"/>
      <c r="H45" s="13"/>
      <c r="I45" s="13"/>
      <c r="J45" s="67"/>
      <c r="K45" s="67"/>
      <c r="L45" s="67"/>
      <c r="M45" s="67"/>
      <c r="N45" s="67"/>
      <c r="O45" s="67"/>
      <c r="P45" s="67"/>
      <c r="Q45" s="33"/>
      <c r="R45" s="13"/>
      <c r="S45" s="13"/>
      <c r="T45" s="13"/>
      <c r="U45" s="67"/>
      <c r="V45" s="26"/>
      <c r="W45" s="23"/>
    </row>
    <row r="46" spans="1:116" s="17" customFormat="1" ht="24.95" customHeight="1" x14ac:dyDescent="0.25">
      <c r="A46" s="22">
        <v>52282</v>
      </c>
      <c r="B46" s="34"/>
      <c r="C46" s="42"/>
      <c r="D46" s="43"/>
      <c r="E46" s="34"/>
      <c r="F46" s="34"/>
      <c r="G46" s="34"/>
      <c r="H46" s="34"/>
      <c r="I46" s="34"/>
      <c r="J46" s="68"/>
      <c r="K46" s="68"/>
      <c r="L46" s="68"/>
      <c r="M46" s="68"/>
      <c r="N46" s="68"/>
      <c r="O46" s="68"/>
      <c r="P46" s="68"/>
      <c r="Q46" s="55">
        <f>A46</f>
        <v>52282</v>
      </c>
      <c r="R46" s="34"/>
      <c r="S46" s="34"/>
      <c r="T46" s="34"/>
      <c r="U46" s="68"/>
      <c r="V46" s="22"/>
      <c r="W46" s="24">
        <f>SUM(P41:P45,0)-SUM(U41:U45,0)</f>
        <v>0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ht="24.95" customHeight="1" x14ac:dyDescent="0.25">
      <c r="A47" s="21"/>
      <c r="B47" s="13" t="s">
        <v>45</v>
      </c>
      <c r="C47" s="40">
        <v>45016</v>
      </c>
      <c r="D47" s="41">
        <v>16</v>
      </c>
      <c r="E47" s="13">
        <v>1338820</v>
      </c>
      <c r="F47" s="13">
        <v>186869</v>
      </c>
      <c r="G47" s="13">
        <v>1151951</v>
      </c>
      <c r="H47" s="13">
        <v>207351</v>
      </c>
      <c r="I47" s="13">
        <v>1359302</v>
      </c>
      <c r="J47" s="67">
        <v>11520</v>
      </c>
      <c r="K47" s="67">
        <v>57598</v>
      </c>
      <c r="L47" s="67">
        <v>115195</v>
      </c>
      <c r="M47" s="67">
        <v>115195</v>
      </c>
      <c r="N47" s="67">
        <v>207351</v>
      </c>
      <c r="O47" s="67">
        <v>91615</v>
      </c>
      <c r="P47" s="67">
        <v>760828</v>
      </c>
      <c r="Q47" s="33"/>
      <c r="R47" s="13"/>
      <c r="S47" s="13"/>
      <c r="T47" s="13"/>
      <c r="U47" s="67">
        <v>297000</v>
      </c>
      <c r="V47" s="26" t="s">
        <v>46</v>
      </c>
      <c r="W47" s="21"/>
    </row>
    <row r="48" spans="1:116" ht="24.95" customHeight="1" x14ac:dyDescent="0.25">
      <c r="A48" s="21"/>
      <c r="B48" s="13" t="s">
        <v>29</v>
      </c>
      <c r="C48" s="40"/>
      <c r="D48" s="41">
        <v>16</v>
      </c>
      <c r="E48" s="13">
        <v>207351</v>
      </c>
      <c r="F48" s="13"/>
      <c r="G48" s="13"/>
      <c r="H48" s="13"/>
      <c r="I48" s="13"/>
      <c r="J48" s="67"/>
      <c r="K48" s="67"/>
      <c r="L48" s="67"/>
      <c r="M48" s="67"/>
      <c r="N48" s="67"/>
      <c r="O48" s="67"/>
      <c r="P48" s="67">
        <v>207351</v>
      </c>
      <c r="Q48" s="33"/>
      <c r="R48" s="13"/>
      <c r="S48" s="13"/>
      <c r="T48" s="13"/>
      <c r="U48" s="67">
        <v>297000</v>
      </c>
      <c r="V48" s="26" t="s">
        <v>47</v>
      </c>
      <c r="W48" s="21"/>
    </row>
    <row r="49" spans="1:116" ht="24.95" customHeight="1" x14ac:dyDescent="0.25">
      <c r="A49" s="21"/>
      <c r="B49" s="13"/>
      <c r="C49" s="40"/>
      <c r="D49" s="41"/>
      <c r="E49" s="13"/>
      <c r="F49" s="13"/>
      <c r="G49" s="13"/>
      <c r="H49" s="13"/>
      <c r="I49" s="13"/>
      <c r="J49" s="67"/>
      <c r="K49" s="67"/>
      <c r="L49" s="67"/>
      <c r="M49" s="67"/>
      <c r="N49" s="67"/>
      <c r="O49" s="67"/>
      <c r="P49" s="67"/>
      <c r="Q49" s="33"/>
      <c r="R49" s="13"/>
      <c r="S49" s="13"/>
      <c r="T49" s="13"/>
      <c r="U49" s="67">
        <v>198000</v>
      </c>
      <c r="V49" s="26" t="s">
        <v>48</v>
      </c>
      <c r="W49" s="21"/>
    </row>
    <row r="50" spans="1:116" ht="24.95" customHeight="1" x14ac:dyDescent="0.25">
      <c r="A50" s="21"/>
      <c r="B50" s="13"/>
      <c r="C50" s="40"/>
      <c r="D50" s="41"/>
      <c r="E50" s="13"/>
      <c r="F50" s="13"/>
      <c r="G50" s="13"/>
      <c r="H50" s="13"/>
      <c r="I50" s="13"/>
      <c r="J50" s="67"/>
      <c r="K50" s="67"/>
      <c r="L50" s="67"/>
      <c r="M50" s="67"/>
      <c r="N50" s="67"/>
      <c r="O50" s="67"/>
      <c r="P50" s="67"/>
      <c r="Q50" s="33"/>
      <c r="R50" s="13"/>
      <c r="S50" s="13"/>
      <c r="T50" s="13"/>
      <c r="U50" s="67">
        <v>148500</v>
      </c>
      <c r="V50" s="26" t="s">
        <v>49</v>
      </c>
      <c r="W50" s="21"/>
    </row>
    <row r="51" spans="1:116" ht="24.95" customHeight="1" x14ac:dyDescent="0.25">
      <c r="A51" s="21"/>
      <c r="B51" s="13"/>
      <c r="C51" s="40"/>
      <c r="D51" s="41"/>
      <c r="E51" s="13"/>
      <c r="F51" s="13"/>
      <c r="G51" s="13"/>
      <c r="H51" s="13"/>
      <c r="I51" s="13"/>
      <c r="J51" s="67"/>
      <c r="K51" s="67"/>
      <c r="L51" s="67"/>
      <c r="M51" s="67"/>
      <c r="N51" s="67"/>
      <c r="O51" s="67"/>
      <c r="P51" s="67"/>
      <c r="Q51" s="33"/>
      <c r="R51" s="13"/>
      <c r="S51" s="13"/>
      <c r="T51" s="13"/>
      <c r="U51" s="67">
        <v>207351</v>
      </c>
      <c r="V51" s="26" t="s">
        <v>50</v>
      </c>
      <c r="W51" s="23"/>
    </row>
    <row r="52" spans="1:116" ht="24.95" customHeight="1" x14ac:dyDescent="0.25">
      <c r="A52" s="21"/>
      <c r="B52" s="13"/>
      <c r="C52" s="40"/>
      <c r="D52" s="41"/>
      <c r="E52" s="13"/>
      <c r="F52" s="13"/>
      <c r="G52" s="13"/>
      <c r="H52" s="13"/>
      <c r="I52" s="13"/>
      <c r="J52" s="67"/>
      <c r="K52" s="67"/>
      <c r="L52" s="67"/>
      <c r="M52" s="67"/>
      <c r="N52" s="67"/>
      <c r="O52" s="67"/>
      <c r="P52" s="67"/>
      <c r="Q52" s="33"/>
      <c r="R52" s="13"/>
      <c r="S52" s="13"/>
      <c r="T52" s="13"/>
      <c r="U52" s="67"/>
      <c r="V52" s="26"/>
      <c r="W52" s="21"/>
    </row>
    <row r="53" spans="1:116" s="17" customFormat="1" ht="24.95" customHeight="1" x14ac:dyDescent="0.25">
      <c r="A53" s="22">
        <v>51180</v>
      </c>
      <c r="B53" s="34"/>
      <c r="C53" s="42"/>
      <c r="D53" s="43"/>
      <c r="E53" s="34"/>
      <c r="F53" s="34"/>
      <c r="G53" s="34"/>
      <c r="H53" s="34"/>
      <c r="I53" s="34"/>
      <c r="J53" s="68"/>
      <c r="K53" s="68"/>
      <c r="L53" s="68"/>
      <c r="M53" s="68"/>
      <c r="N53" s="68"/>
      <c r="O53" s="68"/>
      <c r="P53" s="68"/>
      <c r="Q53" s="55">
        <f>A53</f>
        <v>51180</v>
      </c>
      <c r="R53" s="34"/>
      <c r="S53" s="34"/>
      <c r="T53" s="34"/>
      <c r="U53" s="68"/>
      <c r="V53" s="22"/>
      <c r="W53" s="24">
        <f>SUM(P47:P52,0)-SUM(U47:U52,0)</f>
        <v>-179672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ht="24.95" customHeight="1" x14ac:dyDescent="0.25">
      <c r="A54" s="21"/>
      <c r="B54" s="13" t="s">
        <v>51</v>
      </c>
      <c r="C54" s="40">
        <v>44833</v>
      </c>
      <c r="D54" s="41">
        <v>6</v>
      </c>
      <c r="E54" s="13">
        <v>381000</v>
      </c>
      <c r="F54" s="13">
        <v>20422</v>
      </c>
      <c r="G54" s="13">
        <v>360578</v>
      </c>
      <c r="H54" s="13">
        <v>64904</v>
      </c>
      <c r="I54" s="13">
        <v>425482</v>
      </c>
      <c r="J54" s="67">
        <v>3605.78</v>
      </c>
      <c r="K54" s="67">
        <v>36057.800000000003</v>
      </c>
      <c r="L54" s="67"/>
      <c r="M54" s="67"/>
      <c r="N54" s="67">
        <v>64904</v>
      </c>
      <c r="O54" s="67"/>
      <c r="P54" s="67">
        <v>320914</v>
      </c>
      <c r="Q54" s="33"/>
      <c r="R54" s="13"/>
      <c r="S54" s="13"/>
      <c r="T54" s="13"/>
      <c r="U54" s="67">
        <v>247500</v>
      </c>
      <c r="V54" s="26" t="s">
        <v>52</v>
      </c>
      <c r="W54" s="21"/>
    </row>
    <row r="55" spans="1:116" ht="24.95" customHeight="1" x14ac:dyDescent="0.25">
      <c r="A55" s="21"/>
      <c r="B55" s="13" t="s">
        <v>29</v>
      </c>
      <c r="C55" s="40"/>
      <c r="D55" s="41">
        <v>6</v>
      </c>
      <c r="E55" s="13">
        <v>64904</v>
      </c>
      <c r="F55" s="13"/>
      <c r="G55" s="13">
        <v>0</v>
      </c>
      <c r="H55" s="13">
        <v>0</v>
      </c>
      <c r="I55" s="13">
        <v>0</v>
      </c>
      <c r="J55" s="67">
        <v>0</v>
      </c>
      <c r="K55" s="67">
        <v>0</v>
      </c>
      <c r="L55" s="67"/>
      <c r="M55" s="67"/>
      <c r="N55" s="67">
        <v>0</v>
      </c>
      <c r="O55" s="67"/>
      <c r="P55" s="67">
        <v>64904</v>
      </c>
      <c r="Q55" s="33"/>
      <c r="R55" s="13"/>
      <c r="S55" s="13"/>
      <c r="T55" s="13"/>
      <c r="U55" s="67">
        <v>50000</v>
      </c>
      <c r="V55" s="26" t="s">
        <v>53</v>
      </c>
      <c r="W55" s="23"/>
    </row>
    <row r="56" spans="1:116" ht="24.95" customHeight="1" x14ac:dyDescent="0.25">
      <c r="A56" s="21"/>
      <c r="B56" s="13"/>
      <c r="C56" s="40"/>
      <c r="D56" s="41"/>
      <c r="E56" s="13"/>
      <c r="F56" s="13"/>
      <c r="G56" s="13"/>
      <c r="H56" s="13"/>
      <c r="I56" s="13"/>
      <c r="J56" s="67"/>
      <c r="K56" s="67"/>
      <c r="L56" s="67"/>
      <c r="M56" s="67"/>
      <c r="N56" s="67"/>
      <c r="O56" s="67"/>
      <c r="P56" s="67"/>
      <c r="Q56" s="33"/>
      <c r="R56" s="13"/>
      <c r="S56" s="13"/>
      <c r="T56" s="13"/>
      <c r="U56" s="67">
        <v>64904</v>
      </c>
      <c r="V56" s="26" t="s">
        <v>54</v>
      </c>
      <c r="W56" s="23"/>
    </row>
    <row r="57" spans="1:116" ht="24.95" customHeight="1" x14ac:dyDescent="0.25">
      <c r="A57" s="21"/>
      <c r="B57" s="13"/>
      <c r="C57" s="40"/>
      <c r="D57" s="41"/>
      <c r="E57" s="13"/>
      <c r="F57" s="13"/>
      <c r="G57" s="13"/>
      <c r="H57" s="13"/>
      <c r="I57" s="13"/>
      <c r="J57" s="67"/>
      <c r="K57" s="67"/>
      <c r="L57" s="67"/>
      <c r="M57" s="67"/>
      <c r="N57" s="67"/>
      <c r="O57" s="67"/>
      <c r="P57" s="67"/>
      <c r="Q57" s="33"/>
      <c r="R57" s="13"/>
      <c r="S57" s="13"/>
      <c r="T57" s="13"/>
      <c r="U57" s="67">
        <v>23414</v>
      </c>
      <c r="V57" s="26" t="s">
        <v>55</v>
      </c>
      <c r="W57" s="23"/>
    </row>
    <row r="58" spans="1:116" ht="24.95" customHeight="1" x14ac:dyDescent="0.25">
      <c r="A58" s="21"/>
      <c r="B58" s="13"/>
      <c r="C58" s="40"/>
      <c r="D58" s="41"/>
      <c r="E58" s="13"/>
      <c r="F58" s="13"/>
      <c r="G58" s="13"/>
      <c r="H58" s="13"/>
      <c r="I58" s="13"/>
      <c r="J58" s="67"/>
      <c r="K58" s="67"/>
      <c r="L58" s="67"/>
      <c r="M58" s="67"/>
      <c r="N58" s="67"/>
      <c r="O58" s="67"/>
      <c r="P58" s="67"/>
      <c r="Q58" s="33"/>
      <c r="R58" s="13"/>
      <c r="S58" s="13"/>
      <c r="T58" s="13"/>
      <c r="U58" s="67"/>
      <c r="V58" s="26"/>
      <c r="W58" s="23"/>
    </row>
    <row r="59" spans="1:116" s="17" customFormat="1" ht="24.95" customHeight="1" x14ac:dyDescent="0.25">
      <c r="A59" s="22">
        <v>51011</v>
      </c>
      <c r="B59" s="34"/>
      <c r="C59" s="42"/>
      <c r="D59" s="43"/>
      <c r="E59" s="34"/>
      <c r="F59" s="34"/>
      <c r="G59" s="34"/>
      <c r="H59" s="34"/>
      <c r="I59" s="34"/>
      <c r="J59" s="68"/>
      <c r="K59" s="68"/>
      <c r="L59" s="68"/>
      <c r="M59" s="68"/>
      <c r="N59" s="68"/>
      <c r="O59" s="68"/>
      <c r="P59" s="68"/>
      <c r="Q59" s="55">
        <f>A59</f>
        <v>51011</v>
      </c>
      <c r="R59" s="34"/>
      <c r="S59" s="34"/>
      <c r="T59" s="34"/>
      <c r="U59" s="68"/>
      <c r="V59" s="22"/>
      <c r="W59" s="24">
        <f>SUM(P53:P58,0)-SUM(U53:U58,0)</f>
        <v>0</v>
      </c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0" spans="1:116" ht="24.95" customHeight="1" x14ac:dyDescent="0.25">
      <c r="A60" s="21"/>
      <c r="B60" s="13" t="s">
        <v>56</v>
      </c>
      <c r="C60" s="40">
        <v>44923</v>
      </c>
      <c r="D60" s="41">
        <v>8</v>
      </c>
      <c r="E60" s="13">
        <v>1555815</v>
      </c>
      <c r="F60" s="13">
        <v>50511</v>
      </c>
      <c r="G60" s="13">
        <v>1505304</v>
      </c>
      <c r="H60" s="13">
        <v>270955</v>
      </c>
      <c r="I60" s="13">
        <v>1776259</v>
      </c>
      <c r="J60" s="67">
        <v>15053.04</v>
      </c>
      <c r="K60" s="67">
        <v>75265.2</v>
      </c>
      <c r="L60" s="67">
        <v>75265.2</v>
      </c>
      <c r="M60" s="67">
        <v>150530.4</v>
      </c>
      <c r="N60" s="67">
        <v>270955</v>
      </c>
      <c r="O60" s="67">
        <v>383043</v>
      </c>
      <c r="P60" s="67">
        <v>806147</v>
      </c>
      <c r="Q60" s="33"/>
      <c r="R60" s="13"/>
      <c r="S60" s="13"/>
      <c r="T60" s="13"/>
      <c r="U60" s="67">
        <v>297000</v>
      </c>
      <c r="V60" s="26" t="s">
        <v>57</v>
      </c>
      <c r="W60" s="21"/>
    </row>
    <row r="61" spans="1:116" ht="24.95" customHeight="1" x14ac:dyDescent="0.25">
      <c r="A61" s="21"/>
      <c r="B61" s="13" t="s">
        <v>56</v>
      </c>
      <c r="C61" s="40">
        <v>45020</v>
      </c>
      <c r="D61" s="41">
        <v>17</v>
      </c>
      <c r="E61" s="13">
        <v>808695</v>
      </c>
      <c r="F61" s="13">
        <v>57000</v>
      </c>
      <c r="G61" s="13">
        <v>751695</v>
      </c>
      <c r="H61" s="13">
        <v>135305</v>
      </c>
      <c r="I61" s="13">
        <v>887000</v>
      </c>
      <c r="J61" s="67">
        <v>7516.95</v>
      </c>
      <c r="K61" s="67">
        <v>37584.75</v>
      </c>
      <c r="L61" s="67">
        <v>37584.75</v>
      </c>
      <c r="M61" s="67">
        <v>75169.5</v>
      </c>
      <c r="N61" s="67">
        <v>135305</v>
      </c>
      <c r="O61" s="67">
        <v>0</v>
      </c>
      <c r="P61" s="67">
        <v>593839</v>
      </c>
      <c r="Q61" s="33"/>
      <c r="R61" s="13"/>
      <c r="S61" s="13"/>
      <c r="T61" s="13"/>
      <c r="U61" s="67">
        <v>99000</v>
      </c>
      <c r="V61" s="26" t="s">
        <v>58</v>
      </c>
      <c r="W61" s="23"/>
    </row>
    <row r="62" spans="1:116" ht="24.95" customHeight="1" x14ac:dyDescent="0.25">
      <c r="A62" s="21"/>
      <c r="B62" s="13" t="s">
        <v>29</v>
      </c>
      <c r="C62" s="40"/>
      <c r="D62" s="41">
        <v>8</v>
      </c>
      <c r="E62" s="13">
        <v>270955</v>
      </c>
      <c r="F62" s="13"/>
      <c r="G62" s="13">
        <v>0</v>
      </c>
      <c r="H62" s="13">
        <v>0</v>
      </c>
      <c r="I62" s="13">
        <v>0</v>
      </c>
      <c r="J62" s="67">
        <v>0</v>
      </c>
      <c r="K62" s="67"/>
      <c r="L62" s="67"/>
      <c r="M62" s="67"/>
      <c r="N62" s="67"/>
      <c r="O62" s="67"/>
      <c r="P62" s="67">
        <v>270955</v>
      </c>
      <c r="Q62" s="33"/>
      <c r="R62" s="13"/>
      <c r="S62" s="13"/>
      <c r="T62" s="13"/>
      <c r="U62" s="67">
        <v>792000</v>
      </c>
      <c r="V62" s="26" t="s">
        <v>59</v>
      </c>
      <c r="W62" s="23"/>
    </row>
    <row r="63" spans="1:116" ht="24.95" customHeight="1" x14ac:dyDescent="0.25">
      <c r="A63" s="21"/>
      <c r="B63" s="13" t="s">
        <v>29</v>
      </c>
      <c r="C63" s="40"/>
      <c r="D63" s="41">
        <v>17</v>
      </c>
      <c r="E63" s="13">
        <v>135305</v>
      </c>
      <c r="F63" s="13"/>
      <c r="G63" s="13">
        <v>0</v>
      </c>
      <c r="H63" s="13">
        <v>0</v>
      </c>
      <c r="I63" s="13">
        <v>0</v>
      </c>
      <c r="J63" s="67">
        <v>0</v>
      </c>
      <c r="K63" s="67"/>
      <c r="L63" s="67"/>
      <c r="M63" s="67"/>
      <c r="N63" s="67"/>
      <c r="O63" s="67"/>
      <c r="P63" s="67">
        <v>135305</v>
      </c>
      <c r="Q63" s="33"/>
      <c r="R63" s="13"/>
      <c r="S63" s="13"/>
      <c r="T63" s="13"/>
      <c r="U63" s="67">
        <v>297000</v>
      </c>
      <c r="V63" s="26" t="s">
        <v>60</v>
      </c>
      <c r="W63" s="23"/>
    </row>
    <row r="64" spans="1:116" ht="24.95" customHeight="1" x14ac:dyDescent="0.25">
      <c r="A64" s="21"/>
      <c r="B64" s="13"/>
      <c r="C64" s="40"/>
      <c r="D64" s="41"/>
      <c r="E64" s="13"/>
      <c r="F64" s="13"/>
      <c r="G64" s="13"/>
      <c r="H64" s="13"/>
      <c r="I64" s="13"/>
      <c r="J64" s="67"/>
      <c r="K64" s="67"/>
      <c r="L64" s="67"/>
      <c r="M64" s="67"/>
      <c r="N64" s="67"/>
      <c r="O64" s="67"/>
      <c r="P64" s="67"/>
      <c r="Q64" s="33"/>
      <c r="R64" s="13"/>
      <c r="S64" s="13"/>
      <c r="T64" s="13"/>
      <c r="U64" s="67">
        <v>198000</v>
      </c>
      <c r="V64" s="26" t="s">
        <v>61</v>
      </c>
      <c r="W64" s="23"/>
    </row>
    <row r="65" spans="1:116" ht="24.95" customHeight="1" x14ac:dyDescent="0.25">
      <c r="A65" s="21"/>
      <c r="B65" s="13"/>
      <c r="C65" s="40"/>
      <c r="D65" s="41"/>
      <c r="E65" s="13"/>
      <c r="F65" s="13"/>
      <c r="G65" s="13"/>
      <c r="H65" s="13"/>
      <c r="I65" s="13"/>
      <c r="J65" s="67"/>
      <c r="K65" s="67"/>
      <c r="L65" s="67"/>
      <c r="M65" s="67"/>
      <c r="N65" s="67"/>
      <c r="O65" s="67"/>
      <c r="P65" s="67"/>
      <c r="Q65" s="33"/>
      <c r="R65" s="13"/>
      <c r="S65" s="13"/>
      <c r="T65" s="13"/>
      <c r="U65" s="67">
        <v>198000</v>
      </c>
      <c r="V65" s="26" t="s">
        <v>62</v>
      </c>
      <c r="W65" s="23"/>
    </row>
    <row r="66" spans="1:116" ht="24.95" customHeight="1" x14ac:dyDescent="0.25">
      <c r="A66" s="21"/>
      <c r="B66" s="13"/>
      <c r="C66" s="40"/>
      <c r="D66" s="41"/>
      <c r="E66" s="13"/>
      <c r="F66" s="13"/>
      <c r="G66" s="13"/>
      <c r="H66" s="13"/>
      <c r="I66" s="13"/>
      <c r="J66" s="67"/>
      <c r="K66" s="67"/>
      <c r="L66" s="67"/>
      <c r="M66" s="67"/>
      <c r="N66" s="67"/>
      <c r="O66" s="67"/>
      <c r="P66" s="67"/>
      <c r="Q66" s="33"/>
      <c r="R66" s="13"/>
      <c r="S66" s="13"/>
      <c r="T66" s="13"/>
      <c r="U66" s="67">
        <v>198000</v>
      </c>
      <c r="V66" s="26" t="s">
        <v>63</v>
      </c>
      <c r="W66" s="84" t="s">
        <v>107</v>
      </c>
    </row>
    <row r="67" spans="1:116" ht="24.95" customHeight="1" x14ac:dyDescent="0.25">
      <c r="A67" s="21"/>
      <c r="B67" s="13"/>
      <c r="C67" s="40"/>
      <c r="D67" s="41"/>
      <c r="E67" s="13"/>
      <c r="F67" s="13"/>
      <c r="G67" s="13"/>
      <c r="H67" s="13"/>
      <c r="I67" s="13"/>
      <c r="J67" s="67"/>
      <c r="K67" s="67"/>
      <c r="L67" s="67"/>
      <c r="M67" s="67"/>
      <c r="N67" s="67"/>
      <c r="O67" s="67"/>
      <c r="P67" s="67"/>
      <c r="Q67" s="33"/>
      <c r="R67" s="13"/>
      <c r="S67" s="13"/>
      <c r="T67" s="13"/>
      <c r="U67" s="67">
        <v>135305</v>
      </c>
      <c r="V67" s="26" t="s">
        <v>64</v>
      </c>
      <c r="W67" s="21"/>
    </row>
    <row r="68" spans="1:116" ht="24.95" customHeight="1" x14ac:dyDescent="0.25">
      <c r="A68" s="21"/>
      <c r="B68" s="13"/>
      <c r="C68" s="40"/>
      <c r="D68" s="41"/>
      <c r="E68" s="13"/>
      <c r="F68" s="13"/>
      <c r="G68" s="13"/>
      <c r="H68" s="13"/>
      <c r="I68" s="13"/>
      <c r="J68" s="67"/>
      <c r="K68" s="67"/>
      <c r="L68" s="67"/>
      <c r="M68" s="67"/>
      <c r="N68" s="67"/>
      <c r="O68" s="67"/>
      <c r="P68" s="67"/>
      <c r="Q68" s="33"/>
      <c r="R68" s="13"/>
      <c r="S68" s="13"/>
      <c r="T68" s="13"/>
      <c r="U68" s="67"/>
      <c r="V68" s="26"/>
      <c r="W68" s="21"/>
    </row>
    <row r="69" spans="1:116" s="17" customFormat="1" ht="24.95" customHeight="1" x14ac:dyDescent="0.25">
      <c r="A69" s="22">
        <v>50937</v>
      </c>
      <c r="B69" s="34"/>
      <c r="C69" s="42"/>
      <c r="D69" s="43"/>
      <c r="E69" s="34"/>
      <c r="F69" s="34"/>
      <c r="G69" s="34"/>
      <c r="H69" s="34"/>
      <c r="I69" s="34"/>
      <c r="J69" s="68"/>
      <c r="K69" s="68"/>
      <c r="L69" s="68"/>
      <c r="M69" s="68"/>
      <c r="N69" s="68"/>
      <c r="O69" s="68"/>
      <c r="P69" s="68"/>
      <c r="Q69" s="55">
        <f>A69</f>
        <v>50937</v>
      </c>
      <c r="R69" s="34"/>
      <c r="S69" s="34"/>
      <c r="T69" s="34"/>
      <c r="U69" s="68"/>
      <c r="V69" s="22"/>
      <c r="W69" s="24">
        <f>SUM(P60:P68,0)-SUM(U60:U68,0)</f>
        <v>-408059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ht="24.95" customHeight="1" x14ac:dyDescent="0.25">
      <c r="A70" s="21"/>
      <c r="B70" s="13" t="s">
        <v>65</v>
      </c>
      <c r="C70" s="40">
        <v>44958</v>
      </c>
      <c r="D70" s="41">
        <v>14</v>
      </c>
      <c r="E70" s="13">
        <v>418250</v>
      </c>
      <c r="F70" s="13">
        <v>0</v>
      </c>
      <c r="G70" s="13">
        <v>418250</v>
      </c>
      <c r="H70" s="13">
        <v>75285</v>
      </c>
      <c r="I70" s="13">
        <v>493535</v>
      </c>
      <c r="J70" s="67">
        <v>4182.5</v>
      </c>
      <c r="K70" s="67">
        <v>20912.5</v>
      </c>
      <c r="L70" s="67"/>
      <c r="M70" s="67"/>
      <c r="N70" s="67">
        <v>75285</v>
      </c>
      <c r="O70" s="67">
        <v>0</v>
      </c>
      <c r="P70" s="67">
        <v>393155</v>
      </c>
      <c r="Q70" s="33"/>
      <c r="R70" s="13"/>
      <c r="S70" s="13"/>
      <c r="T70" s="13"/>
      <c r="U70" s="67">
        <v>99000</v>
      </c>
      <c r="V70" s="26" t="s">
        <v>66</v>
      </c>
      <c r="W70" s="21"/>
    </row>
    <row r="71" spans="1:116" ht="24.95" customHeight="1" x14ac:dyDescent="0.25">
      <c r="A71" s="21"/>
      <c r="B71" s="13" t="s">
        <v>29</v>
      </c>
      <c r="C71" s="40"/>
      <c r="D71" s="41">
        <v>14</v>
      </c>
      <c r="E71" s="13">
        <v>75285</v>
      </c>
      <c r="F71" s="13"/>
      <c r="G71" s="13"/>
      <c r="H71" s="13"/>
      <c r="I71" s="13"/>
      <c r="J71" s="67"/>
      <c r="K71" s="67"/>
      <c r="L71" s="67"/>
      <c r="M71" s="67"/>
      <c r="N71" s="67"/>
      <c r="O71" s="67"/>
      <c r="P71" s="67">
        <v>75285</v>
      </c>
      <c r="Q71" s="33"/>
      <c r="R71" s="13"/>
      <c r="S71" s="13"/>
      <c r="T71" s="13"/>
      <c r="U71" s="67">
        <v>294154</v>
      </c>
      <c r="V71" s="26" t="s">
        <v>67</v>
      </c>
      <c r="W71" s="21"/>
    </row>
    <row r="72" spans="1:116" ht="24.95" customHeight="1" x14ac:dyDescent="0.25">
      <c r="A72" s="21"/>
      <c r="B72" s="13"/>
      <c r="C72" s="40"/>
      <c r="D72" s="41"/>
      <c r="E72" s="13"/>
      <c r="F72" s="13"/>
      <c r="G72" s="13"/>
      <c r="H72" s="13"/>
      <c r="I72" s="13"/>
      <c r="J72" s="67"/>
      <c r="K72" s="67"/>
      <c r="L72" s="67"/>
      <c r="M72" s="67"/>
      <c r="N72" s="67"/>
      <c r="O72" s="67"/>
      <c r="P72" s="67"/>
      <c r="Q72" s="33"/>
      <c r="R72" s="13"/>
      <c r="S72" s="13"/>
      <c r="T72" s="13"/>
      <c r="U72" s="67">
        <v>75285</v>
      </c>
      <c r="V72" s="26" t="s">
        <v>68</v>
      </c>
      <c r="W72" s="21"/>
    </row>
    <row r="73" spans="1:116" ht="24.95" customHeight="1" x14ac:dyDescent="0.25">
      <c r="A73" s="21"/>
      <c r="B73" s="13"/>
      <c r="C73" s="40"/>
      <c r="D73" s="41"/>
      <c r="E73" s="13"/>
      <c r="F73" s="13"/>
      <c r="G73" s="13"/>
      <c r="H73" s="13"/>
      <c r="I73" s="13"/>
      <c r="J73" s="67"/>
      <c r="K73" s="67"/>
      <c r="L73" s="67"/>
      <c r="M73" s="67"/>
      <c r="N73" s="67"/>
      <c r="O73" s="67"/>
      <c r="P73" s="67"/>
      <c r="Q73" s="33"/>
      <c r="R73" s="13"/>
      <c r="S73" s="13"/>
      <c r="T73" s="13"/>
      <c r="U73" s="67"/>
      <c r="V73" s="26"/>
      <c r="W73" s="26"/>
    </row>
    <row r="74" spans="1:116" s="17" customFormat="1" ht="24.95" customHeight="1" x14ac:dyDescent="0.25">
      <c r="A74" s="22">
        <v>50936</v>
      </c>
      <c r="B74" s="34"/>
      <c r="C74" s="42"/>
      <c r="D74" s="43"/>
      <c r="E74" s="34"/>
      <c r="F74" s="34"/>
      <c r="G74" s="34"/>
      <c r="H74" s="34"/>
      <c r="I74" s="34"/>
      <c r="J74" s="68"/>
      <c r="K74" s="68"/>
      <c r="L74" s="68"/>
      <c r="M74" s="68"/>
      <c r="N74" s="68"/>
      <c r="O74" s="68"/>
      <c r="P74" s="68"/>
      <c r="Q74" s="55">
        <f>A74</f>
        <v>50936</v>
      </c>
      <c r="R74" s="34"/>
      <c r="S74" s="34"/>
      <c r="T74" s="34"/>
      <c r="U74" s="68"/>
      <c r="V74" s="22"/>
      <c r="W74" s="24">
        <f>SUM(P70:P73,0)-SUM(U70:U73,0)</f>
        <v>1</v>
      </c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ht="24.95" customHeight="1" x14ac:dyDescent="0.25">
      <c r="A75" s="21"/>
      <c r="B75" s="13" t="s">
        <v>69</v>
      </c>
      <c r="C75" s="40">
        <v>45112</v>
      </c>
      <c r="D75" s="41">
        <v>1</v>
      </c>
      <c r="E75" s="13">
        <v>333300</v>
      </c>
      <c r="F75" s="13">
        <v>0</v>
      </c>
      <c r="G75" s="13">
        <v>333300</v>
      </c>
      <c r="H75" s="13">
        <v>59994</v>
      </c>
      <c r="I75" s="13">
        <v>393294</v>
      </c>
      <c r="J75" s="67">
        <v>3333</v>
      </c>
      <c r="K75" s="67">
        <v>16665</v>
      </c>
      <c r="L75" s="67"/>
      <c r="M75" s="67"/>
      <c r="N75" s="67">
        <v>59994</v>
      </c>
      <c r="O75" s="67">
        <v>0</v>
      </c>
      <c r="P75" s="67">
        <v>313302</v>
      </c>
      <c r="Q75" s="33"/>
      <c r="R75" s="13"/>
      <c r="S75" s="13"/>
      <c r="T75" s="13"/>
      <c r="U75" s="67">
        <v>99000</v>
      </c>
      <c r="V75" s="26" t="s">
        <v>70</v>
      </c>
      <c r="W75" s="21"/>
    </row>
    <row r="76" spans="1:116" ht="24.95" customHeight="1" x14ac:dyDescent="0.25">
      <c r="A76" s="21"/>
      <c r="B76" s="13" t="s">
        <v>29</v>
      </c>
      <c r="C76" s="40"/>
      <c r="D76" s="41">
        <v>1</v>
      </c>
      <c r="E76" s="13">
        <v>59994</v>
      </c>
      <c r="F76" s="13"/>
      <c r="G76" s="13"/>
      <c r="H76" s="13"/>
      <c r="I76" s="13"/>
      <c r="J76" s="67"/>
      <c r="K76" s="67"/>
      <c r="L76" s="67"/>
      <c r="M76" s="67"/>
      <c r="N76" s="67"/>
      <c r="O76" s="67"/>
      <c r="P76" s="67">
        <v>59994</v>
      </c>
      <c r="Q76" s="33"/>
      <c r="R76" s="13"/>
      <c r="S76" s="13"/>
      <c r="T76" s="13"/>
      <c r="U76" s="67">
        <v>214302</v>
      </c>
      <c r="V76" s="26" t="s">
        <v>71</v>
      </c>
      <c r="W76" s="21"/>
    </row>
    <row r="77" spans="1:116" ht="24.95" customHeight="1" x14ac:dyDescent="0.25">
      <c r="A77" s="21"/>
      <c r="B77" s="13"/>
      <c r="C77" s="40"/>
      <c r="D77" s="41"/>
      <c r="E77" s="13"/>
      <c r="F77" s="13"/>
      <c r="G77" s="13"/>
      <c r="H77" s="13"/>
      <c r="I77" s="13"/>
      <c r="J77" s="67"/>
      <c r="K77" s="67"/>
      <c r="L77" s="67"/>
      <c r="M77" s="67"/>
      <c r="N77" s="67"/>
      <c r="O77" s="67"/>
      <c r="P77" s="67"/>
      <c r="Q77" s="33"/>
      <c r="R77" s="13"/>
      <c r="S77" s="13"/>
      <c r="T77" s="13"/>
      <c r="U77" s="67">
        <v>59994</v>
      </c>
      <c r="V77" s="26" t="s">
        <v>72</v>
      </c>
      <c r="W77" s="21"/>
    </row>
    <row r="78" spans="1:116" s="17" customFormat="1" ht="24.95" customHeight="1" x14ac:dyDescent="0.25">
      <c r="A78" s="22">
        <v>49920</v>
      </c>
      <c r="B78" s="34"/>
      <c r="C78" s="42"/>
      <c r="D78" s="43"/>
      <c r="E78" s="34"/>
      <c r="F78" s="34"/>
      <c r="G78" s="34"/>
      <c r="H78" s="34"/>
      <c r="I78" s="34"/>
      <c r="J78" s="68"/>
      <c r="K78" s="68"/>
      <c r="L78" s="68"/>
      <c r="M78" s="68"/>
      <c r="N78" s="68"/>
      <c r="O78" s="68"/>
      <c r="P78" s="68"/>
      <c r="Q78" s="55">
        <f>A78</f>
        <v>49920</v>
      </c>
      <c r="R78" s="34"/>
      <c r="S78" s="34"/>
      <c r="T78" s="34"/>
      <c r="U78" s="68"/>
      <c r="V78" s="22"/>
      <c r="W78" s="24">
        <f>SUM(P74:P77,0)-SUM(U74:U77,0)</f>
        <v>0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ht="24.95" customHeight="1" x14ac:dyDescent="0.25">
      <c r="A79" s="21"/>
      <c r="B79" s="13" t="s">
        <v>73</v>
      </c>
      <c r="C79" s="40">
        <v>44834</v>
      </c>
      <c r="D79" s="41" t="s">
        <v>74</v>
      </c>
      <c r="E79" s="13">
        <v>381000</v>
      </c>
      <c r="F79" s="13">
        <f>37930-1401</f>
        <v>36529</v>
      </c>
      <c r="G79" s="13">
        <f>E79-F79</f>
        <v>344471</v>
      </c>
      <c r="H79" s="13">
        <f>G79*18%</f>
        <v>62004.78</v>
      </c>
      <c r="I79" s="13">
        <v>404823</v>
      </c>
      <c r="J79" s="67">
        <v>3430.7000000000003</v>
      </c>
      <c r="K79" s="67">
        <v>34307</v>
      </c>
      <c r="L79" s="67"/>
      <c r="M79" s="67"/>
      <c r="N79" s="67">
        <f>H79</f>
        <v>62004.78</v>
      </c>
      <c r="O79" s="67"/>
      <c r="P79" s="67">
        <v>305332</v>
      </c>
      <c r="Q79" s="33"/>
      <c r="R79" s="13"/>
      <c r="S79" s="13"/>
      <c r="T79" s="13"/>
      <c r="U79" s="67">
        <v>247500</v>
      </c>
      <c r="V79" s="26" t="s">
        <v>75</v>
      </c>
      <c r="W79" s="21"/>
    </row>
    <row r="80" spans="1:116" ht="24.95" customHeight="1" x14ac:dyDescent="0.25">
      <c r="A80" s="21"/>
      <c r="B80" s="13" t="s">
        <v>29</v>
      </c>
      <c r="C80" s="40"/>
      <c r="D80" s="41">
        <v>7</v>
      </c>
      <c r="E80" s="13">
        <f>N79</f>
        <v>62004.78</v>
      </c>
      <c r="F80" s="13"/>
      <c r="G80" s="13"/>
      <c r="H80" s="13"/>
      <c r="I80" s="13"/>
      <c r="J80" s="67"/>
      <c r="K80" s="67"/>
      <c r="L80" s="67"/>
      <c r="M80" s="67"/>
      <c r="N80" s="67"/>
      <c r="O80" s="67"/>
      <c r="P80" s="67">
        <f>E80</f>
        <v>62004.78</v>
      </c>
      <c r="Q80" s="33"/>
      <c r="R80" s="13"/>
      <c r="S80" s="13"/>
      <c r="T80" s="13"/>
      <c r="U80" s="67">
        <v>57831</v>
      </c>
      <c r="V80" s="26" t="s">
        <v>76</v>
      </c>
      <c r="W80" s="21"/>
    </row>
    <row r="81" spans="1:116" ht="24.95" customHeight="1" x14ac:dyDescent="0.25">
      <c r="A81" s="21"/>
      <c r="B81" s="13"/>
      <c r="C81" s="40"/>
      <c r="D81" s="41"/>
      <c r="E81" s="13"/>
      <c r="F81" s="13"/>
      <c r="G81" s="13"/>
      <c r="H81" s="13"/>
      <c r="I81" s="13"/>
      <c r="J81" s="67"/>
      <c r="K81" s="67"/>
      <c r="L81" s="67"/>
      <c r="M81" s="67"/>
      <c r="N81" s="67"/>
      <c r="O81" s="67"/>
      <c r="P81" s="67"/>
      <c r="Q81" s="33"/>
      <c r="R81" s="13"/>
      <c r="S81" s="13"/>
      <c r="T81" s="13"/>
      <c r="U81" s="67">
        <v>61600</v>
      </c>
      <c r="V81" s="26" t="s">
        <v>77</v>
      </c>
      <c r="W81" s="21"/>
    </row>
    <row r="82" spans="1:116" s="17" customFormat="1" ht="24.95" customHeight="1" x14ac:dyDescent="0.25">
      <c r="A82" s="22"/>
      <c r="B82" s="34"/>
      <c r="C82" s="42"/>
      <c r="D82" s="43"/>
      <c r="E82" s="34"/>
      <c r="F82" s="34"/>
      <c r="G82" s="34"/>
      <c r="H82" s="34"/>
      <c r="I82" s="34"/>
      <c r="J82" s="68"/>
      <c r="K82" s="68"/>
      <c r="L82" s="68"/>
      <c r="M82" s="68"/>
      <c r="N82" s="68"/>
      <c r="O82" s="68"/>
      <c r="P82" s="68"/>
      <c r="Q82" s="55"/>
      <c r="R82" s="34"/>
      <c r="S82" s="34"/>
      <c r="T82" s="34"/>
      <c r="U82" s="68"/>
      <c r="V82" s="22"/>
      <c r="W82" s="24">
        <f>SUM(P79:P81,0)-SUM(U79:U81,0)</f>
        <v>405.78000000002794</v>
      </c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ht="24.95" customHeight="1" thickBo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69"/>
      <c r="K83" s="69"/>
      <c r="L83" s="69"/>
      <c r="M83" s="69"/>
      <c r="N83" s="69"/>
      <c r="O83" s="69"/>
      <c r="P83" s="70"/>
      <c r="Q83" s="45"/>
      <c r="R83" s="14"/>
      <c r="S83" s="14"/>
      <c r="T83" s="14"/>
      <c r="U83" s="70"/>
      <c r="V83" s="14"/>
      <c r="W83" s="46"/>
    </row>
    <row r="84" spans="1:116" ht="24.95" customHeigh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71"/>
      <c r="K84" s="72">
        <f t="shared" ref="K84:O84" si="3">SUM(K5:K81)</f>
        <v>428850.15</v>
      </c>
      <c r="L84" s="72">
        <f t="shared" si="3"/>
        <v>405045.10000000003</v>
      </c>
      <c r="M84" s="72">
        <f t="shared" si="3"/>
        <v>541647</v>
      </c>
      <c r="N84" s="72">
        <f t="shared" si="3"/>
        <v>1417454.36</v>
      </c>
      <c r="O84" s="72">
        <f t="shared" si="3"/>
        <v>672845</v>
      </c>
      <c r="P84" s="72">
        <f>SUM(P5:P81)</f>
        <v>7163671.6200000001</v>
      </c>
      <c r="Q84" s="47"/>
      <c r="R84" s="48" t="s">
        <v>19</v>
      </c>
      <c r="S84" s="48"/>
      <c r="T84" s="48"/>
      <c r="U84" s="72">
        <f>SUM(U5:U81)</f>
        <v>7864513</v>
      </c>
      <c r="V84" s="47"/>
      <c r="W84" s="49">
        <f>SUM(W5:W83)</f>
        <v>-700841.37999999989</v>
      </c>
    </row>
    <row r="85" spans="1:116" ht="24.9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67"/>
      <c r="K85" s="67"/>
      <c r="L85" s="67"/>
      <c r="M85" s="67"/>
      <c r="N85" s="67"/>
      <c r="O85" s="67"/>
      <c r="P85" s="67"/>
      <c r="Q85" s="13"/>
      <c r="R85" s="13"/>
      <c r="S85" s="13"/>
      <c r="T85" s="13"/>
      <c r="U85" s="67"/>
      <c r="V85" s="13"/>
      <c r="W85" s="21"/>
    </row>
    <row r="86" spans="1:116" ht="24.95" customHeight="1" thickBo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64"/>
      <c r="K86" s="64"/>
      <c r="L86" s="64"/>
      <c r="M86" s="64"/>
      <c r="N86" s="64"/>
      <c r="O86" s="64"/>
      <c r="P86" s="64"/>
      <c r="Q86" s="15"/>
      <c r="R86" s="44" t="s">
        <v>18</v>
      </c>
      <c r="S86" s="15"/>
      <c r="T86" s="15"/>
      <c r="U86" s="75">
        <f>P84-U84</f>
        <v>-700841.37999999989</v>
      </c>
      <c r="V86" s="44"/>
      <c r="W86" s="27"/>
    </row>
    <row r="89" spans="1:116" ht="24.95" customHeight="1" thickBot="1" x14ac:dyDescent="0.3">
      <c r="W89" s="25"/>
    </row>
    <row r="90" spans="1:116" ht="24.95" customHeight="1" x14ac:dyDescent="0.25">
      <c r="J90" s="114" t="s">
        <v>95</v>
      </c>
      <c r="K90" s="115"/>
      <c r="L90" s="115"/>
      <c r="M90" s="116"/>
    </row>
    <row r="91" spans="1:116" ht="24.95" customHeight="1" x14ac:dyDescent="0.25">
      <c r="J91" s="117">
        <v>45469</v>
      </c>
      <c r="K91" s="118"/>
      <c r="L91" s="118"/>
      <c r="M91" s="119"/>
    </row>
    <row r="92" spans="1:116" ht="24.95" customHeight="1" x14ac:dyDescent="0.25">
      <c r="J92" s="110" t="s">
        <v>90</v>
      </c>
      <c r="K92" s="111"/>
      <c r="L92" s="110">
        <f>K84+L84+M84</f>
        <v>1375542.25</v>
      </c>
      <c r="M92" s="111"/>
    </row>
    <row r="93" spans="1:116" ht="24.95" customHeight="1" x14ac:dyDescent="0.25">
      <c r="J93" s="110" t="s">
        <v>91</v>
      </c>
      <c r="K93" s="111"/>
      <c r="L93" s="110">
        <f>U86</f>
        <v>-700841.37999999989</v>
      </c>
      <c r="M93" s="111"/>
    </row>
    <row r="94" spans="1:116" ht="24.95" customHeight="1" x14ac:dyDescent="0.25">
      <c r="J94" s="110" t="s">
        <v>92</v>
      </c>
      <c r="K94" s="111"/>
      <c r="L94" s="110" t="s">
        <v>94</v>
      </c>
      <c r="M94" s="111"/>
    </row>
    <row r="95" spans="1:116" ht="24.95" customHeight="1" thickBot="1" x14ac:dyDescent="0.3">
      <c r="J95" s="110" t="s">
        <v>93</v>
      </c>
      <c r="K95" s="111"/>
      <c r="L95" s="112">
        <f>N84-P80-P76-P71-P62-P63-P55-P48-P43-P38-P33-P31-P29-P25-P22-P18</f>
        <v>6.9121597334742546E-11</v>
      </c>
      <c r="M95" s="113"/>
      <c r="W95" s="25"/>
    </row>
    <row r="99" spans="23:23" ht="24.95" customHeight="1" x14ac:dyDescent="0.25">
      <c r="W99" s="25"/>
    </row>
  </sheetData>
  <mergeCells count="10">
    <mergeCell ref="J94:K94"/>
    <mergeCell ref="L94:M94"/>
    <mergeCell ref="J95:K95"/>
    <mergeCell ref="L95:M95"/>
    <mergeCell ref="J90:M90"/>
    <mergeCell ref="J91:M91"/>
    <mergeCell ref="J92:K92"/>
    <mergeCell ref="L92:M92"/>
    <mergeCell ref="J93:K93"/>
    <mergeCell ref="L93:M9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K32"/>
  <sheetViews>
    <sheetView workbookViewId="0">
      <selection activeCell="K33" sqref="K33"/>
    </sheetView>
  </sheetViews>
  <sheetFormatPr defaultRowHeight="15" x14ac:dyDescent="0.25"/>
  <cols>
    <col min="11" max="11" width="11.7109375" bestFit="1" customWidth="1"/>
  </cols>
  <sheetData>
    <row r="7" spans="3:11" x14ac:dyDescent="0.25">
      <c r="C7" t="s">
        <v>110</v>
      </c>
      <c r="D7" t="s">
        <v>111</v>
      </c>
    </row>
    <row r="8" spans="3:11" x14ac:dyDescent="0.25">
      <c r="C8">
        <v>125</v>
      </c>
      <c r="D8">
        <v>125</v>
      </c>
      <c r="E8">
        <v>0</v>
      </c>
      <c r="F8">
        <v>0</v>
      </c>
      <c r="G8">
        <v>0</v>
      </c>
      <c r="H8">
        <f>F8-E8</f>
        <v>0</v>
      </c>
      <c r="I8">
        <f>F8-G8</f>
        <v>0</v>
      </c>
      <c r="K8">
        <f t="shared" ref="K8:K14" si="0">I8*C8</f>
        <v>0</v>
      </c>
    </row>
    <row r="9" spans="3:11" x14ac:dyDescent="0.25">
      <c r="C9">
        <v>100</v>
      </c>
      <c r="D9">
        <v>100</v>
      </c>
      <c r="E9">
        <v>581.6</v>
      </c>
      <c r="F9">
        <v>282</v>
      </c>
      <c r="G9">
        <v>581.6</v>
      </c>
      <c r="H9">
        <f t="shared" ref="H9:H21" si="1">F9-E9</f>
        <v>-299.60000000000002</v>
      </c>
      <c r="I9">
        <f>F9-G9</f>
        <v>-299.60000000000002</v>
      </c>
      <c r="J9">
        <f>H9*D9</f>
        <v>-29960.000000000004</v>
      </c>
      <c r="K9">
        <f t="shared" si="0"/>
        <v>-29960.000000000004</v>
      </c>
    </row>
    <row r="10" spans="3:11" x14ac:dyDescent="0.25">
      <c r="C10">
        <v>100</v>
      </c>
      <c r="D10">
        <v>100</v>
      </c>
      <c r="E10">
        <v>628.79999999999995</v>
      </c>
      <c r="F10">
        <v>459</v>
      </c>
      <c r="G10">
        <v>628.79999999999995</v>
      </c>
      <c r="H10">
        <f t="shared" si="1"/>
        <v>-169.79999999999995</v>
      </c>
      <c r="I10">
        <f t="shared" ref="I10:I30" si="2">F10-G10</f>
        <v>-169.79999999999995</v>
      </c>
      <c r="J10">
        <f>H10*D10</f>
        <v>-16979.999999999996</v>
      </c>
      <c r="K10">
        <f t="shared" si="0"/>
        <v>-16979.999999999996</v>
      </c>
    </row>
    <row r="11" spans="3:11" x14ac:dyDescent="0.25">
      <c r="C11">
        <v>95</v>
      </c>
      <c r="D11">
        <v>95</v>
      </c>
      <c r="E11">
        <v>342.3</v>
      </c>
      <c r="F11">
        <v>331</v>
      </c>
      <c r="G11">
        <v>342.3</v>
      </c>
      <c r="H11">
        <f t="shared" si="1"/>
        <v>-11.300000000000011</v>
      </c>
      <c r="I11">
        <f t="shared" si="2"/>
        <v>-11.300000000000011</v>
      </c>
      <c r="J11">
        <f>H11*D11</f>
        <v>-1073.5000000000011</v>
      </c>
      <c r="K11">
        <f t="shared" si="0"/>
        <v>-1073.5000000000011</v>
      </c>
    </row>
    <row r="12" spans="3:11" x14ac:dyDescent="0.25">
      <c r="C12">
        <v>90</v>
      </c>
      <c r="D12">
        <v>90</v>
      </c>
      <c r="E12">
        <v>578.97</v>
      </c>
      <c r="F12">
        <v>548</v>
      </c>
      <c r="G12">
        <v>578.97</v>
      </c>
      <c r="H12">
        <f t="shared" si="1"/>
        <v>-30.970000000000027</v>
      </c>
      <c r="I12">
        <f t="shared" si="2"/>
        <v>-30.970000000000027</v>
      </c>
      <c r="J12">
        <f>H12*D12</f>
        <v>-2787.3000000000025</v>
      </c>
      <c r="K12">
        <f t="shared" si="0"/>
        <v>-2787.3000000000025</v>
      </c>
    </row>
    <row r="13" spans="3:11" x14ac:dyDescent="0.25">
      <c r="C13">
        <v>85</v>
      </c>
      <c r="D13">
        <v>85</v>
      </c>
      <c r="E13">
        <v>2971.7</v>
      </c>
      <c r="F13">
        <v>3431</v>
      </c>
      <c r="G13">
        <v>2971.7</v>
      </c>
      <c r="H13">
        <f t="shared" si="1"/>
        <v>459.30000000000018</v>
      </c>
      <c r="I13">
        <f t="shared" si="2"/>
        <v>459.30000000000018</v>
      </c>
    </row>
    <row r="14" spans="3:11" x14ac:dyDescent="0.25">
      <c r="H14">
        <f t="shared" si="1"/>
        <v>0</v>
      </c>
      <c r="I14">
        <f t="shared" si="2"/>
        <v>0</v>
      </c>
      <c r="J14">
        <f>H14*D14</f>
        <v>0</v>
      </c>
      <c r="K14">
        <f t="shared" si="0"/>
        <v>0</v>
      </c>
    </row>
    <row r="15" spans="3:11" x14ac:dyDescent="0.25">
      <c r="C15">
        <v>50</v>
      </c>
      <c r="D15">
        <v>50</v>
      </c>
      <c r="E15">
        <v>71</v>
      </c>
      <c r="F15">
        <v>17.899999999999999</v>
      </c>
      <c r="G15">
        <v>71</v>
      </c>
      <c r="H15">
        <f t="shared" si="1"/>
        <v>-53.1</v>
      </c>
      <c r="I15">
        <f t="shared" si="2"/>
        <v>-53.1</v>
      </c>
      <c r="J15">
        <f>H15*D15</f>
        <v>-2655</v>
      </c>
      <c r="K15">
        <f>I15*C15</f>
        <v>-2655</v>
      </c>
    </row>
    <row r="16" spans="3:11" x14ac:dyDescent="0.25">
      <c r="C16">
        <v>74</v>
      </c>
      <c r="D16">
        <v>74</v>
      </c>
      <c r="E16">
        <v>0</v>
      </c>
      <c r="F16">
        <v>718.03</v>
      </c>
      <c r="G16">
        <v>0</v>
      </c>
      <c r="H16">
        <f t="shared" si="1"/>
        <v>718.03</v>
      </c>
      <c r="I16">
        <f t="shared" si="2"/>
        <v>718.03</v>
      </c>
      <c r="K16">
        <f t="shared" ref="K16:K30" si="3">I16*C16</f>
        <v>53134.22</v>
      </c>
    </row>
    <row r="17" spans="3:11" x14ac:dyDescent="0.25">
      <c r="C17">
        <v>100</v>
      </c>
      <c r="D17">
        <v>35</v>
      </c>
      <c r="E17">
        <v>1069</v>
      </c>
      <c r="F17">
        <v>397.84</v>
      </c>
      <c r="G17">
        <v>1024</v>
      </c>
      <c r="H17">
        <f t="shared" si="1"/>
        <v>-671.16000000000008</v>
      </c>
      <c r="I17">
        <f t="shared" si="2"/>
        <v>-626.16000000000008</v>
      </c>
      <c r="J17">
        <f>H17*D17</f>
        <v>-23490.600000000002</v>
      </c>
      <c r="K17">
        <f t="shared" si="3"/>
        <v>-62616.000000000007</v>
      </c>
    </row>
    <row r="18" spans="3:11" x14ac:dyDescent="0.25">
      <c r="C18">
        <v>250</v>
      </c>
      <c r="D18">
        <v>200</v>
      </c>
      <c r="E18">
        <v>1402</v>
      </c>
      <c r="F18">
        <v>1276.28</v>
      </c>
      <c r="G18">
        <v>768</v>
      </c>
      <c r="H18">
        <f t="shared" si="1"/>
        <v>-125.72000000000003</v>
      </c>
      <c r="I18">
        <f t="shared" si="2"/>
        <v>508.28</v>
      </c>
      <c r="J18">
        <f>H18*D18</f>
        <v>-25144.000000000007</v>
      </c>
    </row>
    <row r="19" spans="3:11" x14ac:dyDescent="0.25">
      <c r="H19">
        <f t="shared" si="1"/>
        <v>0</v>
      </c>
      <c r="I19">
        <f t="shared" si="2"/>
        <v>0</v>
      </c>
      <c r="J19">
        <f>H19*D19</f>
        <v>0</v>
      </c>
      <c r="K19">
        <f t="shared" si="3"/>
        <v>0</v>
      </c>
    </row>
    <row r="20" spans="3:11" x14ac:dyDescent="0.25">
      <c r="C20">
        <v>200</v>
      </c>
      <c r="D20">
        <v>175</v>
      </c>
      <c r="F20">
        <v>17.899999999999999</v>
      </c>
      <c r="G20">
        <v>71</v>
      </c>
      <c r="I20">
        <f t="shared" si="2"/>
        <v>-53.1</v>
      </c>
      <c r="K20">
        <f t="shared" si="3"/>
        <v>-10620</v>
      </c>
    </row>
    <row r="21" spans="3:11" x14ac:dyDescent="0.25">
      <c r="C21">
        <v>500</v>
      </c>
      <c r="D21">
        <v>330</v>
      </c>
      <c r="E21">
        <v>993</v>
      </c>
      <c r="F21">
        <v>397.84</v>
      </c>
      <c r="G21">
        <v>1024</v>
      </c>
      <c r="H21">
        <f t="shared" si="1"/>
        <v>-595.16000000000008</v>
      </c>
      <c r="I21">
        <f t="shared" si="2"/>
        <v>-626.16000000000008</v>
      </c>
      <c r="J21">
        <f>H21*D21</f>
        <v>-196402.80000000002</v>
      </c>
      <c r="K21">
        <f t="shared" si="3"/>
        <v>-313080.00000000006</v>
      </c>
    </row>
    <row r="22" spans="3:11" x14ac:dyDescent="0.25">
      <c r="C22">
        <v>825</v>
      </c>
      <c r="D22">
        <v>700</v>
      </c>
      <c r="F22">
        <v>1276.28</v>
      </c>
      <c r="G22">
        <v>768</v>
      </c>
      <c r="I22">
        <f t="shared" si="2"/>
        <v>508.28</v>
      </c>
    </row>
    <row r="23" spans="3:11" x14ac:dyDescent="0.25">
      <c r="K23">
        <f t="shared" si="3"/>
        <v>0</v>
      </c>
    </row>
    <row r="24" spans="3:11" x14ac:dyDescent="0.25">
      <c r="H24">
        <f t="shared" ref="H24:H25" si="4">F24-E24</f>
        <v>0</v>
      </c>
      <c r="I24">
        <f t="shared" si="2"/>
        <v>0</v>
      </c>
      <c r="J24">
        <f t="shared" ref="J24:J25" si="5">H24*D24</f>
        <v>0</v>
      </c>
      <c r="K24">
        <f t="shared" si="3"/>
        <v>0</v>
      </c>
    </row>
    <row r="25" spans="3:11" x14ac:dyDescent="0.25">
      <c r="C25">
        <v>550</v>
      </c>
      <c r="D25">
        <v>550</v>
      </c>
      <c r="E25">
        <v>624</v>
      </c>
      <c r="F25">
        <v>613</v>
      </c>
      <c r="G25">
        <v>624</v>
      </c>
      <c r="H25">
        <f t="shared" si="4"/>
        <v>-11</v>
      </c>
      <c r="I25">
        <f t="shared" si="2"/>
        <v>-11</v>
      </c>
      <c r="J25">
        <f t="shared" si="5"/>
        <v>-6050</v>
      </c>
      <c r="K25">
        <f t="shared" si="3"/>
        <v>-6050</v>
      </c>
    </row>
    <row r="26" spans="3:11" x14ac:dyDescent="0.25">
      <c r="H26">
        <f t="shared" ref="H26:H28" si="6">F26-E26</f>
        <v>0</v>
      </c>
      <c r="I26">
        <f t="shared" si="2"/>
        <v>0</v>
      </c>
      <c r="J26">
        <f t="shared" ref="J26:J28" si="7">H26*D26</f>
        <v>0</v>
      </c>
      <c r="K26">
        <f t="shared" si="3"/>
        <v>0</v>
      </c>
    </row>
    <row r="27" spans="3:11" x14ac:dyDescent="0.25">
      <c r="C27">
        <v>500</v>
      </c>
      <c r="D27">
        <v>500</v>
      </c>
      <c r="E27">
        <v>2</v>
      </c>
      <c r="F27">
        <v>1</v>
      </c>
      <c r="G27">
        <v>2</v>
      </c>
      <c r="H27">
        <f t="shared" si="6"/>
        <v>-1</v>
      </c>
      <c r="I27">
        <f t="shared" si="2"/>
        <v>-1</v>
      </c>
      <c r="J27">
        <f t="shared" si="7"/>
        <v>-500</v>
      </c>
      <c r="K27">
        <f t="shared" si="3"/>
        <v>-500</v>
      </c>
    </row>
    <row r="28" spans="3:11" x14ac:dyDescent="0.25">
      <c r="C28">
        <v>450</v>
      </c>
      <c r="D28">
        <v>450</v>
      </c>
      <c r="E28">
        <v>6</v>
      </c>
      <c r="F28">
        <v>2</v>
      </c>
      <c r="G28">
        <v>6</v>
      </c>
      <c r="H28">
        <f t="shared" si="6"/>
        <v>-4</v>
      </c>
      <c r="I28">
        <f t="shared" si="2"/>
        <v>-4</v>
      </c>
      <c r="J28">
        <f t="shared" si="7"/>
        <v>-1800</v>
      </c>
      <c r="K28">
        <f t="shared" si="3"/>
        <v>-1800</v>
      </c>
    </row>
    <row r="29" spans="3:11" x14ac:dyDescent="0.25">
      <c r="H29">
        <f t="shared" ref="H29:H30" si="8">F29-E29</f>
        <v>0</v>
      </c>
      <c r="I29">
        <f t="shared" si="2"/>
        <v>0</v>
      </c>
      <c r="J29">
        <f t="shared" ref="J29:J30" si="9">H29*D29</f>
        <v>0</v>
      </c>
      <c r="K29">
        <f t="shared" si="3"/>
        <v>0</v>
      </c>
    </row>
    <row r="30" spans="3:11" x14ac:dyDescent="0.25">
      <c r="C30">
        <v>12700</v>
      </c>
      <c r="D30">
        <v>12700</v>
      </c>
      <c r="E30">
        <v>8</v>
      </c>
      <c r="F30">
        <v>2</v>
      </c>
      <c r="G30">
        <v>8</v>
      </c>
      <c r="H30">
        <f t="shared" si="8"/>
        <v>-6</v>
      </c>
      <c r="I30">
        <f t="shared" si="2"/>
        <v>-6</v>
      </c>
      <c r="J30">
        <f t="shared" si="9"/>
        <v>-76200</v>
      </c>
      <c r="K30">
        <f t="shared" si="3"/>
        <v>-76200</v>
      </c>
    </row>
    <row r="31" spans="3:11" x14ac:dyDescent="0.25">
      <c r="J31">
        <f>SUM(J9:J30)</f>
        <v>-383043.20000000007</v>
      </c>
      <c r="K31">
        <f>SUM(K9:K30)</f>
        <v>-471187.58000000007</v>
      </c>
    </row>
    <row r="32" spans="3:11" x14ac:dyDescent="0.25">
      <c r="J32" t="s">
        <v>112</v>
      </c>
      <c r="K32">
        <f>K31-J31</f>
        <v>-88144.38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2025-05-31T06:54:25Z</dcterms:modified>
</cp:coreProperties>
</file>