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PR\"/>
    </mc:Choice>
  </mc:AlternateContent>
  <xr:revisionPtr revIDLastSave="0" documentId="13_ncr:1_{FFC3C03A-FB4C-4AD9-A99C-5DCEA24166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1" l="1"/>
  <c r="G76" i="1" l="1"/>
  <c r="K76" i="1" s="1"/>
  <c r="H76" i="1" l="1"/>
  <c r="I76" i="1" s="1"/>
  <c r="J76" i="1"/>
  <c r="O76" i="1" s="1"/>
  <c r="G79" i="1"/>
  <c r="M76" i="1" l="1"/>
  <c r="H79" i="1"/>
  <c r="M79" i="1" s="1"/>
  <c r="E80" i="1" s="1"/>
  <c r="O80" i="1" s="1"/>
  <c r="J79" i="1"/>
  <c r="K79" i="1"/>
  <c r="S27" i="1"/>
  <c r="S21" i="1"/>
  <c r="P73" i="1"/>
  <c r="G74" i="1"/>
  <c r="G37" i="1"/>
  <c r="K37" i="1" s="1"/>
  <c r="O79" i="1" l="1"/>
  <c r="S81" i="1" s="1"/>
  <c r="I79" i="1"/>
  <c r="H74" i="1"/>
  <c r="M74" i="1" s="1"/>
  <c r="E75" i="1" s="1"/>
  <c r="O75" i="1" s="1"/>
  <c r="J74" i="1"/>
  <c r="K74" i="1"/>
  <c r="L37" i="1"/>
  <c r="H37" i="1"/>
  <c r="M37" i="1" s="1"/>
  <c r="E38" i="1" s="1"/>
  <c r="O38" i="1" s="1"/>
  <c r="J37" i="1"/>
  <c r="G42" i="1"/>
  <c r="J42" i="1" s="1"/>
  <c r="S15" i="1"/>
  <c r="S11" i="1"/>
  <c r="G65" i="1"/>
  <c r="P67" i="1"/>
  <c r="P57" i="1"/>
  <c r="P62" i="1"/>
  <c r="P46" i="1"/>
  <c r="P51" i="1"/>
  <c r="P34" i="1"/>
  <c r="P31" i="1"/>
  <c r="P27" i="1"/>
  <c r="P21" i="1"/>
  <c r="P15" i="1"/>
  <c r="P11" i="1"/>
  <c r="P7" i="1"/>
  <c r="G69" i="1"/>
  <c r="G60" i="1"/>
  <c r="G68" i="1"/>
  <c r="O74" i="1" l="1"/>
  <c r="S77" i="1" s="1"/>
  <c r="I74" i="1"/>
  <c r="I37" i="1"/>
  <c r="O37" i="1" s="1"/>
  <c r="L42" i="1"/>
  <c r="K42" i="1"/>
  <c r="H42" i="1"/>
  <c r="M42" i="1" s="1"/>
  <c r="E44" i="1" s="1"/>
  <c r="O44" i="1" s="1"/>
  <c r="J65" i="1"/>
  <c r="K65" i="1"/>
  <c r="H65" i="1"/>
  <c r="J69" i="1"/>
  <c r="K69" i="1"/>
  <c r="H69" i="1"/>
  <c r="J60" i="1"/>
  <c r="K60" i="1"/>
  <c r="H60" i="1"/>
  <c r="H68" i="1"/>
  <c r="J68" i="1"/>
  <c r="K68" i="1"/>
  <c r="O30" i="1"/>
  <c r="O33" i="1"/>
  <c r="O36" i="1"/>
  <c r="L47" i="1"/>
  <c r="O59" i="1"/>
  <c r="O64" i="1"/>
  <c r="G47" i="1"/>
  <c r="G58" i="1"/>
  <c r="G63" i="1"/>
  <c r="P40" i="1"/>
  <c r="S40" i="1" l="1"/>
  <c r="I65" i="1"/>
  <c r="M65" i="1"/>
  <c r="E66" i="1" s="1"/>
  <c r="O66" i="1" s="1"/>
  <c r="O65" i="1"/>
  <c r="I42" i="1"/>
  <c r="O42" i="1" s="1"/>
  <c r="I60" i="1"/>
  <c r="M60" i="1"/>
  <c r="E61" i="1" s="1"/>
  <c r="O61" i="1" s="1"/>
  <c r="I68" i="1"/>
  <c r="M68" i="1"/>
  <c r="E70" i="1" s="1"/>
  <c r="O70" i="1" s="1"/>
  <c r="I69" i="1"/>
  <c r="M69" i="1"/>
  <c r="E71" i="1" s="1"/>
  <c r="O71" i="1" s="1"/>
  <c r="O69" i="1"/>
  <c r="O60" i="1"/>
  <c r="O68" i="1"/>
  <c r="H47" i="1"/>
  <c r="J47" i="1"/>
  <c r="K47" i="1"/>
  <c r="H58" i="1"/>
  <c r="J58" i="1"/>
  <c r="K58" i="1"/>
  <c r="H63" i="1"/>
  <c r="J63" i="1"/>
  <c r="K63" i="1"/>
  <c r="S73" i="1" l="1"/>
  <c r="I58" i="1"/>
  <c r="M58" i="1"/>
  <c r="I63" i="1"/>
  <c r="M63" i="1"/>
  <c r="I47" i="1"/>
  <c r="M47" i="1"/>
  <c r="O58" i="1"/>
  <c r="S62" i="1" s="1"/>
  <c r="O63" i="1"/>
  <c r="S67" i="1" s="1"/>
  <c r="L54" i="1"/>
  <c r="G54" i="1"/>
  <c r="H54" i="1" s="1"/>
  <c r="I54" i="1" l="1"/>
  <c r="M54" i="1"/>
  <c r="O47" i="1"/>
  <c r="S51" i="1" s="1"/>
  <c r="K54" i="1"/>
  <c r="J54" i="1"/>
  <c r="G32" i="1"/>
  <c r="K32" i="1" l="1"/>
  <c r="H32" i="1"/>
  <c r="O54" i="1"/>
  <c r="S57" i="1" s="1"/>
  <c r="J32" i="1"/>
  <c r="G29" i="1" l="1"/>
  <c r="E28" i="1"/>
  <c r="G28" i="1" s="1"/>
  <c r="L28" i="1" l="1"/>
  <c r="H28" i="1"/>
  <c r="L29" i="1"/>
  <c r="H29" i="1"/>
  <c r="K28" i="1"/>
  <c r="K29" i="1"/>
  <c r="M28" i="1"/>
  <c r="J28" i="1"/>
  <c r="J29" i="1"/>
  <c r="M29" i="1" l="1"/>
  <c r="I29" i="1"/>
  <c r="I28" i="1"/>
  <c r="O28" i="1" s="1"/>
  <c r="O29" i="1" l="1"/>
  <c r="S31" i="1" s="1"/>
  <c r="M32" i="1"/>
  <c r="I32" i="1"/>
  <c r="O32" i="1" l="1"/>
  <c r="S34" i="1" s="1"/>
  <c r="G41" i="1" l="1"/>
  <c r="L41" i="1" l="1"/>
  <c r="H41" i="1"/>
  <c r="M41" i="1" s="1"/>
  <c r="J41" i="1"/>
  <c r="E43" i="1" l="1"/>
  <c r="O43" i="1" s="1"/>
  <c r="K41" i="1"/>
  <c r="I41" i="1" l="1"/>
  <c r="O41" i="1" l="1"/>
  <c r="S46" i="1" l="1"/>
</calcChain>
</file>

<file path=xl/sharedStrings.xml><?xml version="1.0" encoding="utf-8"?>
<sst xmlns="http://schemas.openxmlformats.org/spreadsheetml/2006/main" count="124" uniqueCount="90">
  <si>
    <t>Amount</t>
  </si>
  <si>
    <t>UTR</t>
  </si>
  <si>
    <t>Painting &amp; finishing</t>
  </si>
  <si>
    <t>Hold amount</t>
  </si>
  <si>
    <t>Mittal Contractor</t>
  </si>
  <si>
    <t>12-06-2023 NEFT/AXISP00397631544/RIUP23/586/MITTAL CONTRACTO 238140.00</t>
  </si>
  <si>
    <t>GST release note</t>
  </si>
  <si>
    <t>22-11-2022 NEFT/AXISP00339530108/RIUP22/1326/MITTAL CONTRACT 99000.00</t>
  </si>
  <si>
    <t>09-01-2023 NEFT/AXISP00353549288/RIUP22/1817/MITTAL CONTRACTOR 226509.00</t>
  </si>
  <si>
    <t>10-05-2023 NEFT/AXISP00388990954/RIUP23/180/MITTAL CONTRACTO 65833.00</t>
  </si>
  <si>
    <t xml:space="preserve">Lawadaudpuri village -Pump house chamber work </t>
  </si>
  <si>
    <t>GST Release Note</t>
  </si>
  <si>
    <t>20-10-2022 NEFT/AXISP00330252338/RIUP22/1057/MITTAL CONTRACT 99000.00</t>
  </si>
  <si>
    <t>29-12-2022 NEFT/AXISP00349704842/RIUP22/1680/MITTAL CONTRACT 244796.00</t>
  </si>
  <si>
    <t>Hassanpur Village Pump House work</t>
  </si>
  <si>
    <t>24-02-2023 NEFT/AXISP00365393658/RIUP22/2300/MITTAL CONTRACT ₹ 1,48,500.00</t>
  </si>
  <si>
    <t>27-02-2023 NEFT/AXISP00365995615/RIUP22/2322/MITTAL CONTRACT 54954.00</t>
  </si>
  <si>
    <t>15-03-2023 NEFT/AXISP00371550763/RIUP22/2574/MITTAL CONTRACT 135636.00</t>
  </si>
  <si>
    <t>06-05-2023 NEFT/AXISP00388047270/RIUP23/105/MITTAL CONTRACTO 68580.00</t>
  </si>
  <si>
    <t>Dullakheri Village Pump House work</t>
  </si>
  <si>
    <t>27-02-2023 NEFT/AXISP00365798951/RIUP22/2323/MITTAL CONTRACT 189873.00</t>
  </si>
  <si>
    <t>06-05-2023 NEFT/AXISP00388047302/RIUP23/104/MITTAL CONTRACTO 65833.00</t>
  </si>
  <si>
    <t>Kala Mazra Village Pump House work</t>
  </si>
  <si>
    <t>19-04-2023 19-04-2023 NEFT/AXISP00382914271/SPUP23/0152/MITTAL CONTRACT 183999.00</t>
  </si>
  <si>
    <t>12-06-2023 NEFT/AXISP00397631543/RIUP23/584/MITTAL CONTRACTO 141510.00</t>
  </si>
  <si>
    <t>19-04-2023 19-04-2023 NEFT/AXISP00382928310/SPUP23/0185/MITTAL CONTRACT 301049.00</t>
  </si>
  <si>
    <t>13-06-2023 NEFT/AXISP00398036680/RIUP23/575/MITTAL CONTRACTO 263785.00</t>
  </si>
  <si>
    <t>07-08-2023 NEFT/AXISP00413250066/RIUP23/1345/MITTAL CONTRACT ₹ 1,51,069.00</t>
  </si>
  <si>
    <t>18-08-2023 NEFT/AXISP00416613501/RIUP23/1591/MITTAL CONTRACT 30553.00</t>
  </si>
  <si>
    <t>25-07-2023 NEFT/AXISP00409854526/RIUP23/1088/MITTAL CONTRACTOR 3,29,630.00</t>
  </si>
  <si>
    <t>18-08-2023 NEFT/AXISP00416613502/RIUP23/1590/MITTAL CONTRACT 76860.00 226486367.78 CBB</t>
  </si>
  <si>
    <t>Dokpura Village Pump House Work</t>
  </si>
  <si>
    <t>Nai Nagla Village Pump House Work</t>
  </si>
  <si>
    <t>30-09-2023 NEFT/AXISP00428978260/RIUP23/2267/MITTAL CONTRACTOR/CNRB0018736 106622.00</t>
  </si>
  <si>
    <t>26-10-2023 NEFT/AXISP00437006007/RIUP23/2751/MITTAL CONTRACTOR/CNRB0018736 21564.00</t>
  </si>
  <si>
    <t>19-10-2023 NEFT/AXISP00435739501/RIUP23/2787/MITTAL CONTRACTOR/CNRB0018736 173900.00</t>
  </si>
  <si>
    <t>19-10-2023 NEFT/AXISP00435739502/RIUP23/2788/MITTAL CONTRACTOR/CNRB0018736 173900.00</t>
  </si>
  <si>
    <t>28-07-2023 NEFT/AXISP00410066764/RIUP23/1244/MITTAL CONTRACT 67082.00</t>
  </si>
  <si>
    <t>28-07-2023 NEFT/AXISP00410066766/RIUP23/1241/MITTAL CONTRACT 60886.00</t>
  </si>
  <si>
    <t>1, 5</t>
  </si>
  <si>
    <t>18-11-2023 NEFT/AXISP00445057532/RIUP23/3306/MITTAL CONTRACTOR/CNRB0018736 33300.00</t>
  </si>
  <si>
    <t>18-11-2023 NEFT/AXISP00445057531/RIUP23/3305/MITTAL CONTRACTOR/CNRB0018736 33300.00</t>
  </si>
  <si>
    <t>27-12-2023 NEFT/AXISP00455698611/RIUP23/3843/MITTAL CONTRACTOR/CNRB0018736 34972.00</t>
  </si>
  <si>
    <t>24-11-2023 NEFT/AXISP00446416554/RIUP23/3331/MITTAL CONTRACTOR/CNRB0018736 182632.00</t>
  </si>
  <si>
    <t>10-01-2024 NEFT/AXISP00461151270/RIUP23/4139/MITTAL CONTRACTOR/CNRB0018736 130518.00</t>
  </si>
  <si>
    <t>10-01-2024 NEFT/AXISP00461151269/RIUP23/4162/MITTAL CONTRACTOR/CNRB0018736 107442.00</t>
  </si>
  <si>
    <t>24-01-2024 NEFT/AXISP00464671611/RIUP23/4330/MITTAL CONTRACTOR/CNRB0018736 130518.00</t>
  </si>
  <si>
    <t>05-02-2024 NEFT/AXISP00468222689/RIUP23/4409/MITTAL CONTRACTOR/CNRB0018736 24993.00</t>
  </si>
  <si>
    <t>28-07-2023 NEFT/AXISP00410084844/RIUP23/1243/MITTAL CONTRACT 51030.00</t>
  </si>
  <si>
    <t>23-01-2024 NEFT/AXISP00464221604/RIUP23/4405/MITTAL CONTRACTOR/CNRB0018736 20574.00</t>
  </si>
  <si>
    <t>02-05-2024 NEFT/AXISP00496371082/RIUP24/0149/MITTAL CONTRACTOR/CNRB0018736 173900.00</t>
  </si>
  <si>
    <t>17-05-2024 NEFT/AXISP00500883066/RIUP24/0148/MITTAL CONTRACTOR/CNRB0018736 12323.00</t>
  </si>
  <si>
    <t>17-05-2024 NEFT/AXISP00500883067/RIUP24/0180/MITTAL CONTRACTOR/CNRB0018736 24993.00</t>
  </si>
  <si>
    <t>21-06-2024 NEFT/AXISP00511014630/RIUP24/0451/MITTAL CONTRACTOR/CNRB0018736 33300.00</t>
  </si>
  <si>
    <t>21-06-2024 NEFT/AXISP00511014628/RIUP23/4885/MITTAL CONTRACTOR/CNRB0018736 89502.00</t>
  </si>
  <si>
    <t>19-07-2024 NEFT/AXISP00519890872/RIUP24/1006/MITTAL CONTRACTOR/CNRB0018736 112612.00</t>
  </si>
  <si>
    <t>12-07-2024 NEFT/AXISP00518333924/RIUP24/0902/MITTAL CONTRACTOR/CNRB0018736 54864.00</t>
  </si>
  <si>
    <t>19-07-2024 NEFT/AXISP00519890873/RIUP24/0744/MITTAL CONTRACTOR/CNRB0018736 286512.00</t>
  </si>
  <si>
    <t>Advance Village Wise</t>
  </si>
  <si>
    <t>`</t>
  </si>
  <si>
    <t>14-08-2024 NEFT/AXISP00528230628/RIUP24/0955/MITTAL CONTRACTOR/CNRB0018736 25367.00</t>
  </si>
  <si>
    <t>14-08-2024 NEFT/AXISP00528230626/RIUP24/0569/MITTAL CONTRACTOR/CNRB0018736 14566.00</t>
  </si>
  <si>
    <t xml:space="preserve">Kheri Khusnam village  Pump house chamber work </t>
  </si>
  <si>
    <t xml:space="preserve">DHINDHALI VILLAGE  Pump House Construction Work </t>
  </si>
  <si>
    <t>Chausana village  PH work</t>
  </si>
  <si>
    <t>Mansura Village Unn block - PH</t>
  </si>
  <si>
    <t xml:space="preserve">Ballamzar VILLAGE Pump House Work </t>
  </si>
  <si>
    <t>Kalmazra Village  Boundary wall work</t>
  </si>
  <si>
    <t>HASSANPUR Village  Boundary wall work</t>
  </si>
  <si>
    <t>Lawadapur Village  Boundary wall work</t>
  </si>
  <si>
    <t xml:space="preserve">Chatelal Urf Jainpur VILLAGE Boundary Wall Work At 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</si>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</sst>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1"/>
      <color rgb="FF333333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3" fontId="2" fillId="2" borderId="1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43" fontId="2" fillId="3" borderId="1" xfId="1" applyNumberFormat="1" applyFont="1" applyFill="1" applyBorder="1" applyAlignment="1">
      <alignment vertical="center"/>
    </xf>
    <xf numFmtId="9" fontId="2" fillId="3" borderId="1" xfId="1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43" fontId="0" fillId="3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3" fontId="7" fillId="5" borderId="1" xfId="1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3" fontId="7" fillId="2" borderId="1" xfId="1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43" fontId="2" fillId="3" borderId="4" xfId="1" applyNumberFormat="1" applyFont="1" applyFill="1" applyBorder="1" applyAlignment="1">
      <alignment vertical="center"/>
    </xf>
    <xf numFmtId="9" fontId="2" fillId="3" borderId="4" xfId="1" applyNumberFormat="1" applyFont="1" applyFill="1" applyBorder="1" applyAlignment="1">
      <alignment vertical="center"/>
    </xf>
    <xf numFmtId="43" fontId="0" fillId="3" borderId="4" xfId="1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9" fontId="2" fillId="2" borderId="2" xfId="1" applyNumberFormat="1" applyFont="1" applyFill="1" applyBorder="1" applyAlignment="1">
      <alignment vertical="center"/>
    </xf>
    <xf numFmtId="43" fontId="0" fillId="2" borderId="2" xfId="1" applyNumberFormat="1" applyFont="1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165" fontId="2" fillId="2" borderId="2" xfId="1" applyNumberFormat="1" applyFont="1" applyFill="1" applyBorder="1" applyAlignment="1">
      <alignment vertical="center"/>
    </xf>
    <xf numFmtId="165" fontId="2" fillId="3" borderId="4" xfId="1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3" fontId="8" fillId="2" borderId="3" xfId="1" applyNumberFormat="1" applyFont="1" applyFill="1" applyBorder="1" applyAlignment="1">
      <alignment horizontal="center" vertical="center"/>
    </xf>
    <xf numFmtId="43" fontId="4" fillId="2" borderId="3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3" fontId="2" fillId="2" borderId="5" xfId="1" applyNumberFormat="1" applyFont="1" applyFill="1" applyBorder="1" applyAlignment="1">
      <alignment vertical="center"/>
    </xf>
    <xf numFmtId="43" fontId="0" fillId="2" borderId="5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4"/>
  <sheetViews>
    <sheetView tabSelected="1" topLeftCell="A70" zoomScaleNormal="100" workbookViewId="0">
      <selection activeCell="T86" sqref="T86"/>
    </sheetView>
  </sheetViews>
  <sheetFormatPr defaultColWidth="24.5703125" defaultRowHeight="30" customHeight="1" x14ac:dyDescent="0.25"/>
  <cols>
    <col min="1" max="1" width="6" style="5" bestFit="1" customWidth="1"/>
    <col min="2" max="2" width="24.5703125" style="2"/>
    <col min="3" max="3" width="11.7109375" style="40" bestFit="1" customWidth="1"/>
    <col min="4" max="4" width="11.28515625" style="2" bestFit="1" customWidth="1"/>
    <col min="5" max="5" width="11.42578125" style="2" bestFit="1" customWidth="1"/>
    <col min="6" max="6" width="9.7109375" style="2" bestFit="1" customWidth="1"/>
    <col min="7" max="7" width="15.5703125" style="2" bestFit="1" customWidth="1"/>
    <col min="8" max="8" width="10.7109375" style="1" bestFit="1" customWidth="1"/>
    <col min="9" max="9" width="11.42578125" style="1" bestFit="1" customWidth="1"/>
    <col min="10" max="10" width="9" style="2" bestFit="1" customWidth="1"/>
    <col min="11" max="11" width="17" style="2" bestFit="1" customWidth="1"/>
    <col min="12" max="12" width="16.42578125" style="2" bestFit="1" customWidth="1"/>
    <col min="13" max="13" width="13.7109375" style="2" bestFit="1" customWidth="1"/>
    <col min="14" max="14" width="16.85546875" style="2" customWidth="1"/>
    <col min="15" max="15" width="15" style="2" bestFit="1" customWidth="1"/>
    <col min="16" max="16" width="7.7109375" style="2" customWidth="1"/>
    <col min="17" max="17" width="18.85546875" style="2" bestFit="1" customWidth="1"/>
    <col min="18" max="18" width="99" style="2" customWidth="1"/>
    <col min="19" max="19" width="18.85546875" style="2" bestFit="1" customWidth="1"/>
    <col min="20" max="16384" width="24.5703125" style="2"/>
  </cols>
  <sheetData>
    <row r="1" spans="1:38" customFormat="1" ht="24.95" customHeight="1" x14ac:dyDescent="0.25">
      <c r="A1" s="46" t="s">
        <v>71</v>
      </c>
      <c r="B1" s="47" t="s">
        <v>4</v>
      </c>
    </row>
    <row r="2" spans="1:38" customFormat="1" ht="24.95" customHeight="1" x14ac:dyDescent="0.25">
      <c r="A2" s="46" t="s">
        <v>72</v>
      </c>
      <c r="B2" t="s">
        <v>73</v>
      </c>
    </row>
    <row r="3" spans="1:38" customFormat="1" ht="30.6" customHeight="1" x14ac:dyDescent="0.25">
      <c r="A3" s="46" t="s">
        <v>74</v>
      </c>
      <c r="B3" s="46" t="s">
        <v>75</v>
      </c>
    </row>
    <row r="4" spans="1:38" customFormat="1" ht="24.95" customHeight="1" thickBot="1" x14ac:dyDescent="0.3">
      <c r="A4" s="46" t="s">
        <v>76</v>
      </c>
      <c r="B4" s="46" t="s">
        <v>75</v>
      </c>
    </row>
    <row r="5" spans="1:38" ht="30" customHeight="1" x14ac:dyDescent="0.25">
      <c r="A5" s="8" t="s">
        <v>77</v>
      </c>
      <c r="B5" s="15" t="s">
        <v>78</v>
      </c>
      <c r="C5" s="48" t="s">
        <v>79</v>
      </c>
      <c r="D5" s="49" t="s">
        <v>80</v>
      </c>
      <c r="E5" s="15" t="s">
        <v>81</v>
      </c>
      <c r="F5" s="15" t="s">
        <v>82</v>
      </c>
      <c r="G5" s="49" t="s">
        <v>83</v>
      </c>
      <c r="H5" s="50" t="s">
        <v>84</v>
      </c>
      <c r="I5" s="51" t="s">
        <v>0</v>
      </c>
      <c r="J5" s="15" t="s">
        <v>85</v>
      </c>
      <c r="K5" s="15" t="s">
        <v>86</v>
      </c>
      <c r="L5" s="9" t="s">
        <v>2</v>
      </c>
      <c r="M5" s="15" t="s">
        <v>87</v>
      </c>
      <c r="N5" s="9" t="s">
        <v>3</v>
      </c>
      <c r="O5" s="15" t="s">
        <v>88</v>
      </c>
      <c r="P5" s="9"/>
      <c r="Q5" s="15" t="s">
        <v>89</v>
      </c>
      <c r="R5" s="15" t="s">
        <v>1</v>
      </c>
      <c r="S5" s="9" t="s">
        <v>58</v>
      </c>
    </row>
    <row r="6" spans="1:38" ht="30" customHeight="1" thickBot="1" x14ac:dyDescent="0.3">
      <c r="A6" s="37"/>
      <c r="B6" s="14"/>
      <c r="C6" s="41"/>
      <c r="D6" s="14"/>
      <c r="E6" s="14"/>
      <c r="F6" s="14"/>
      <c r="G6" s="14"/>
      <c r="H6" s="14"/>
      <c r="I6" s="14"/>
      <c r="J6" s="38">
        <v>0.01</v>
      </c>
      <c r="K6" s="38">
        <v>0.05</v>
      </c>
      <c r="L6" s="38">
        <v>0.1</v>
      </c>
      <c r="M6" s="14"/>
      <c r="N6" s="14"/>
      <c r="O6" s="14"/>
      <c r="P6" s="10"/>
      <c r="Q6" s="14"/>
      <c r="R6" s="39"/>
      <c r="S6" s="14"/>
    </row>
    <row r="7" spans="1:38" s="7" customFormat="1" ht="30" customHeight="1" x14ac:dyDescent="0.25">
      <c r="A7" s="33"/>
      <c r="B7" s="34"/>
      <c r="C7" s="42"/>
      <c r="D7" s="34"/>
      <c r="E7" s="34"/>
      <c r="F7" s="34"/>
      <c r="G7" s="34"/>
      <c r="H7" s="34"/>
      <c r="I7" s="34"/>
      <c r="J7" s="35"/>
      <c r="K7" s="35"/>
      <c r="L7" s="35"/>
      <c r="M7" s="34"/>
      <c r="N7" s="34"/>
      <c r="O7" s="34"/>
      <c r="P7" s="11">
        <f>A8</f>
        <v>52874</v>
      </c>
      <c r="Q7" s="34"/>
      <c r="R7" s="36"/>
      <c r="S7" s="34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30" customHeight="1" x14ac:dyDescent="0.25">
      <c r="A8" s="16">
        <v>52874</v>
      </c>
      <c r="B8" s="22" t="s">
        <v>62</v>
      </c>
      <c r="C8" s="43">
        <v>44931</v>
      </c>
      <c r="D8" s="23">
        <v>2</v>
      </c>
      <c r="E8" s="13">
        <v>381000</v>
      </c>
      <c r="F8" s="13">
        <v>15260</v>
      </c>
      <c r="G8" s="13">
        <v>365740</v>
      </c>
      <c r="H8" s="13">
        <v>65833</v>
      </c>
      <c r="I8" s="13">
        <v>431573</v>
      </c>
      <c r="J8" s="13">
        <v>3657</v>
      </c>
      <c r="K8" s="13">
        <v>18287</v>
      </c>
      <c r="L8" s="13"/>
      <c r="M8" s="24">
        <v>65833</v>
      </c>
      <c r="N8" s="13">
        <v>18287</v>
      </c>
      <c r="O8" s="13">
        <v>325509</v>
      </c>
      <c r="P8" s="12"/>
      <c r="Q8" s="13">
        <v>99000</v>
      </c>
      <c r="R8" s="25" t="s">
        <v>7</v>
      </c>
      <c r="S8" s="13"/>
    </row>
    <row r="9" spans="1:38" ht="30" customHeight="1" x14ac:dyDescent="0.25">
      <c r="A9" s="16">
        <v>52874</v>
      </c>
      <c r="B9" s="22" t="s">
        <v>6</v>
      </c>
      <c r="C9" s="43">
        <v>45055</v>
      </c>
      <c r="D9" s="23">
        <v>2</v>
      </c>
      <c r="E9" s="13">
        <v>65833</v>
      </c>
      <c r="F9" s="13"/>
      <c r="G9" s="13"/>
      <c r="H9" s="13"/>
      <c r="I9" s="13"/>
      <c r="J9" s="13"/>
      <c r="K9" s="13"/>
      <c r="L9" s="13"/>
      <c r="M9" s="13"/>
      <c r="N9" s="13"/>
      <c r="O9" s="24">
        <v>65833</v>
      </c>
      <c r="P9" s="12"/>
      <c r="Q9" s="13">
        <v>226509</v>
      </c>
      <c r="R9" s="25" t="s">
        <v>8</v>
      </c>
      <c r="S9" s="13"/>
    </row>
    <row r="10" spans="1:38" ht="30" customHeight="1" x14ac:dyDescent="0.25">
      <c r="A10" s="16">
        <v>52874</v>
      </c>
      <c r="B10" s="22"/>
      <c r="C10" s="43"/>
      <c r="D10" s="2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2"/>
      <c r="Q10" s="13">
        <v>65833</v>
      </c>
      <c r="R10" s="25" t="s">
        <v>9</v>
      </c>
      <c r="S10" s="13"/>
    </row>
    <row r="11" spans="1:38" s="7" customFormat="1" ht="30" customHeight="1" x14ac:dyDescent="0.25">
      <c r="A11" s="17"/>
      <c r="B11" s="18"/>
      <c r="C11" s="44"/>
      <c r="D11" s="18"/>
      <c r="E11" s="18"/>
      <c r="F11" s="18"/>
      <c r="G11" s="18"/>
      <c r="H11" s="18"/>
      <c r="I11" s="18"/>
      <c r="J11" s="19"/>
      <c r="K11" s="19"/>
      <c r="L11" s="19"/>
      <c r="M11" s="18"/>
      <c r="N11" s="18"/>
      <c r="O11" s="18"/>
      <c r="P11" s="20">
        <f>A12</f>
        <v>52878</v>
      </c>
      <c r="Q11" s="18"/>
      <c r="R11" s="21"/>
      <c r="S11" s="18">
        <f>SUM(O8:O10)-SUM(Q8:Q10)</f>
        <v>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30" customHeight="1" x14ac:dyDescent="0.25">
      <c r="A12" s="16">
        <v>52878</v>
      </c>
      <c r="B12" s="22" t="s">
        <v>10</v>
      </c>
      <c r="C12" s="43">
        <v>44916</v>
      </c>
      <c r="D12" s="23">
        <v>1</v>
      </c>
      <c r="E12" s="13">
        <v>381000</v>
      </c>
      <c r="F12" s="13">
        <v>15260</v>
      </c>
      <c r="G12" s="13">
        <v>365740</v>
      </c>
      <c r="H12" s="13">
        <v>65833</v>
      </c>
      <c r="I12" s="13">
        <v>431573</v>
      </c>
      <c r="J12" s="13">
        <v>3657</v>
      </c>
      <c r="K12" s="13">
        <v>18287</v>
      </c>
      <c r="L12" s="13"/>
      <c r="M12" s="24">
        <v>65833</v>
      </c>
      <c r="N12" s="13"/>
      <c r="O12" s="13">
        <v>343796</v>
      </c>
      <c r="P12" s="12"/>
      <c r="Q12" s="13">
        <v>99000</v>
      </c>
      <c r="R12" s="25" t="s">
        <v>12</v>
      </c>
      <c r="S12" s="13"/>
    </row>
    <row r="13" spans="1:38" ht="30" customHeight="1" x14ac:dyDescent="0.25">
      <c r="A13" s="16">
        <v>52878</v>
      </c>
      <c r="B13" s="22" t="s">
        <v>11</v>
      </c>
      <c r="C13" s="43">
        <v>44955</v>
      </c>
      <c r="D13" s="23">
        <v>1</v>
      </c>
      <c r="E13" s="13">
        <v>65833</v>
      </c>
      <c r="F13" s="13"/>
      <c r="G13" s="13"/>
      <c r="H13" s="13"/>
      <c r="I13" s="13"/>
      <c r="J13" s="13"/>
      <c r="K13" s="13"/>
      <c r="L13" s="13"/>
      <c r="M13" s="13"/>
      <c r="N13" s="13"/>
      <c r="O13" s="24">
        <v>65833</v>
      </c>
      <c r="P13" s="12"/>
      <c r="Q13" s="13">
        <v>244796</v>
      </c>
      <c r="R13" s="25" t="s">
        <v>13</v>
      </c>
      <c r="S13" s="13"/>
    </row>
    <row r="14" spans="1:38" ht="30" customHeight="1" x14ac:dyDescent="0.25">
      <c r="A14" s="16">
        <v>52878</v>
      </c>
      <c r="B14" s="22"/>
      <c r="C14" s="43"/>
      <c r="D14" s="2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2"/>
      <c r="Q14" s="13">
        <v>65833</v>
      </c>
      <c r="R14" s="25" t="s">
        <v>9</v>
      </c>
      <c r="S14" s="13"/>
    </row>
    <row r="15" spans="1:38" s="7" customFormat="1" ht="30" customHeight="1" x14ac:dyDescent="0.25">
      <c r="A15" s="17"/>
      <c r="B15" s="18"/>
      <c r="C15" s="44"/>
      <c r="D15" s="18"/>
      <c r="E15" s="18"/>
      <c r="F15" s="18"/>
      <c r="G15" s="18"/>
      <c r="H15" s="18"/>
      <c r="I15" s="18"/>
      <c r="J15" s="19"/>
      <c r="K15" s="19"/>
      <c r="L15" s="19"/>
      <c r="M15" s="18"/>
      <c r="N15" s="18"/>
      <c r="O15" s="18"/>
      <c r="P15" s="20">
        <f>A16</f>
        <v>55017</v>
      </c>
      <c r="Q15" s="18"/>
      <c r="R15" s="21"/>
      <c r="S15" s="18">
        <f>SUM(O12:O14)-SUM(Q12:Q14)</f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30" customHeight="1" x14ac:dyDescent="0.25">
      <c r="A16" s="16">
        <v>55017</v>
      </c>
      <c r="B16" s="22" t="s">
        <v>14</v>
      </c>
      <c r="C16" s="43">
        <v>44960</v>
      </c>
      <c r="D16" s="23">
        <v>4</v>
      </c>
      <c r="E16" s="13">
        <v>228600</v>
      </c>
      <c r="F16" s="13">
        <v>0</v>
      </c>
      <c r="G16" s="13">
        <v>228600</v>
      </c>
      <c r="H16" s="13">
        <v>41148</v>
      </c>
      <c r="I16" s="13">
        <v>269748</v>
      </c>
      <c r="J16" s="13">
        <v>2286</v>
      </c>
      <c r="K16" s="13">
        <v>11430</v>
      </c>
      <c r="L16" s="13">
        <v>11430</v>
      </c>
      <c r="M16" s="13">
        <v>41148</v>
      </c>
      <c r="N16" s="13"/>
      <c r="O16" s="13">
        <v>203454</v>
      </c>
      <c r="P16" s="12"/>
      <c r="Q16" s="13">
        <v>148500</v>
      </c>
      <c r="R16" s="25" t="s">
        <v>15</v>
      </c>
      <c r="S16" s="13"/>
    </row>
    <row r="17" spans="1:38" ht="30" customHeight="1" x14ac:dyDescent="0.25">
      <c r="A17" s="16">
        <v>55017</v>
      </c>
      <c r="B17" s="22" t="s">
        <v>14</v>
      </c>
      <c r="C17" s="43">
        <v>44996</v>
      </c>
      <c r="D17" s="23">
        <v>5</v>
      </c>
      <c r="E17" s="13">
        <v>152400</v>
      </c>
      <c r="F17" s="13">
        <v>0</v>
      </c>
      <c r="G17" s="13">
        <v>152400</v>
      </c>
      <c r="H17" s="13">
        <v>27432</v>
      </c>
      <c r="I17" s="13">
        <v>179832</v>
      </c>
      <c r="J17" s="13">
        <v>1524</v>
      </c>
      <c r="K17" s="13">
        <v>7620</v>
      </c>
      <c r="L17" s="13">
        <v>7620</v>
      </c>
      <c r="M17" s="13">
        <v>27432</v>
      </c>
      <c r="N17" s="13"/>
      <c r="O17" s="13">
        <v>135636</v>
      </c>
      <c r="P17" s="12"/>
      <c r="Q17" s="13">
        <v>54954</v>
      </c>
      <c r="R17" s="25" t="s">
        <v>16</v>
      </c>
      <c r="S17" s="13"/>
    </row>
    <row r="18" spans="1:38" ht="30" customHeight="1" x14ac:dyDescent="0.25">
      <c r="A18" s="16">
        <v>55017</v>
      </c>
      <c r="B18" s="22" t="s">
        <v>6</v>
      </c>
      <c r="C18" s="43">
        <v>45048</v>
      </c>
      <c r="D18" s="23">
        <v>4</v>
      </c>
      <c r="E18" s="13">
        <v>41148</v>
      </c>
      <c r="F18" s="13"/>
      <c r="G18" s="13"/>
      <c r="H18" s="13"/>
      <c r="I18" s="13"/>
      <c r="J18" s="13"/>
      <c r="K18" s="13"/>
      <c r="L18" s="13"/>
      <c r="M18" s="13"/>
      <c r="N18" s="13"/>
      <c r="O18" s="13">
        <v>41148</v>
      </c>
      <c r="P18" s="12"/>
      <c r="Q18" s="13">
        <v>135636</v>
      </c>
      <c r="R18" s="25" t="s">
        <v>17</v>
      </c>
      <c r="S18" s="13"/>
    </row>
    <row r="19" spans="1:38" ht="30" customHeight="1" x14ac:dyDescent="0.25">
      <c r="A19" s="16">
        <v>55017</v>
      </c>
      <c r="B19" s="22" t="s">
        <v>6</v>
      </c>
      <c r="C19" s="43">
        <v>45048</v>
      </c>
      <c r="D19" s="23">
        <v>5</v>
      </c>
      <c r="E19" s="13">
        <v>27432</v>
      </c>
      <c r="F19" s="13"/>
      <c r="G19" s="13"/>
      <c r="H19" s="13"/>
      <c r="I19" s="13"/>
      <c r="J19" s="13"/>
      <c r="K19" s="13"/>
      <c r="L19" s="13"/>
      <c r="M19" s="13"/>
      <c r="N19" s="13"/>
      <c r="O19" s="13">
        <v>27432</v>
      </c>
      <c r="P19" s="12"/>
      <c r="Q19" s="13">
        <v>68580</v>
      </c>
      <c r="R19" s="25" t="s">
        <v>18</v>
      </c>
      <c r="S19" s="13"/>
    </row>
    <row r="20" spans="1:38" ht="30" customHeight="1" x14ac:dyDescent="0.25">
      <c r="A20" s="16">
        <v>55017</v>
      </c>
      <c r="B20" s="22"/>
      <c r="C20" s="43"/>
      <c r="D20" s="2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2"/>
      <c r="Q20" s="13"/>
      <c r="R20" s="25"/>
      <c r="S20" s="13"/>
    </row>
    <row r="21" spans="1:38" s="7" customFormat="1" ht="30" customHeight="1" x14ac:dyDescent="0.25">
      <c r="A21" s="17"/>
      <c r="B21" s="18"/>
      <c r="C21" s="44"/>
      <c r="D21" s="18"/>
      <c r="E21" s="18"/>
      <c r="F21" s="18"/>
      <c r="G21" s="18"/>
      <c r="H21" s="18"/>
      <c r="I21" s="18"/>
      <c r="J21" s="19"/>
      <c r="K21" s="19"/>
      <c r="L21" s="19"/>
      <c r="M21" s="18"/>
      <c r="N21" s="18"/>
      <c r="O21" s="18"/>
      <c r="P21" s="20">
        <f>A22</f>
        <v>55018</v>
      </c>
      <c r="Q21" s="18"/>
      <c r="R21" s="21"/>
      <c r="S21" s="18">
        <f>SUM(O16:O20)-SUM(Q16:Q20)</f>
        <v>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30" customHeight="1" x14ac:dyDescent="0.25">
      <c r="A22" s="16">
        <v>55018</v>
      </c>
      <c r="B22" s="22" t="s">
        <v>19</v>
      </c>
      <c r="C22" s="43">
        <v>44960</v>
      </c>
      <c r="D22" s="23">
        <v>3</v>
      </c>
      <c r="E22" s="13">
        <v>228600</v>
      </c>
      <c r="F22" s="13">
        <v>15260</v>
      </c>
      <c r="G22" s="13">
        <v>213340</v>
      </c>
      <c r="H22" s="13">
        <v>38401</v>
      </c>
      <c r="I22" s="13">
        <v>251741</v>
      </c>
      <c r="J22" s="13">
        <v>2133.4</v>
      </c>
      <c r="K22" s="13">
        <v>10667</v>
      </c>
      <c r="L22" s="13">
        <v>10667</v>
      </c>
      <c r="M22" s="24">
        <v>38401</v>
      </c>
      <c r="N22" s="13"/>
      <c r="O22" s="13">
        <v>189873</v>
      </c>
      <c r="P22" s="12"/>
      <c r="Q22" s="13">
        <v>189873</v>
      </c>
      <c r="R22" s="25" t="s">
        <v>20</v>
      </c>
      <c r="S22" s="13"/>
    </row>
    <row r="23" spans="1:38" ht="30" customHeight="1" x14ac:dyDescent="0.25">
      <c r="A23" s="16">
        <v>55018</v>
      </c>
      <c r="B23" s="22" t="s">
        <v>19</v>
      </c>
      <c r="C23" s="43">
        <v>44996</v>
      </c>
      <c r="D23" s="23">
        <v>6</v>
      </c>
      <c r="E23" s="13">
        <v>152400</v>
      </c>
      <c r="F23" s="13">
        <v>0</v>
      </c>
      <c r="G23" s="13">
        <v>152400</v>
      </c>
      <c r="H23" s="13">
        <v>27432</v>
      </c>
      <c r="I23" s="13">
        <v>179832</v>
      </c>
      <c r="J23" s="13">
        <v>1524</v>
      </c>
      <c r="K23" s="13">
        <v>7620</v>
      </c>
      <c r="L23" s="13">
        <v>7620</v>
      </c>
      <c r="M23" s="24">
        <v>27432</v>
      </c>
      <c r="N23" s="13"/>
      <c r="O23" s="13">
        <v>135636</v>
      </c>
      <c r="P23" s="12"/>
      <c r="Q23" s="13">
        <v>135636</v>
      </c>
      <c r="R23" s="25" t="s">
        <v>17</v>
      </c>
      <c r="S23" s="13"/>
    </row>
    <row r="24" spans="1:38" ht="30" customHeight="1" x14ac:dyDescent="0.25">
      <c r="A24" s="16">
        <v>55018</v>
      </c>
      <c r="B24" s="22" t="s">
        <v>6</v>
      </c>
      <c r="C24" s="43">
        <v>45048</v>
      </c>
      <c r="D24" s="23">
        <v>3</v>
      </c>
      <c r="E24" s="13">
        <v>38401</v>
      </c>
      <c r="F24" s="13"/>
      <c r="G24" s="13"/>
      <c r="H24" s="13"/>
      <c r="I24" s="13"/>
      <c r="J24" s="13"/>
      <c r="K24" s="13"/>
      <c r="L24" s="13"/>
      <c r="M24" s="13"/>
      <c r="N24" s="13"/>
      <c r="O24" s="24">
        <v>38401</v>
      </c>
      <c r="P24" s="12"/>
      <c r="Q24" s="13">
        <v>65833</v>
      </c>
      <c r="R24" s="25" t="s">
        <v>21</v>
      </c>
      <c r="S24" s="13"/>
    </row>
    <row r="25" spans="1:38" ht="30" customHeight="1" x14ac:dyDescent="0.25">
      <c r="A25" s="16">
        <v>55018</v>
      </c>
      <c r="B25" s="22"/>
      <c r="C25" s="43">
        <v>45048</v>
      </c>
      <c r="D25" s="23">
        <v>6</v>
      </c>
      <c r="E25" s="13">
        <v>27432</v>
      </c>
      <c r="F25" s="13"/>
      <c r="G25" s="13"/>
      <c r="H25" s="13"/>
      <c r="I25" s="13"/>
      <c r="J25" s="13"/>
      <c r="K25" s="13">
        <v>0</v>
      </c>
      <c r="L25" s="13"/>
      <c r="M25" s="13">
        <v>0</v>
      </c>
      <c r="N25" s="13"/>
      <c r="O25" s="24">
        <v>27432</v>
      </c>
      <c r="P25" s="12"/>
      <c r="Q25" s="13"/>
      <c r="R25" s="25"/>
      <c r="S25" s="13"/>
    </row>
    <row r="26" spans="1:38" ht="30" customHeight="1" x14ac:dyDescent="0.25">
      <c r="A26" s="16">
        <v>55018</v>
      </c>
      <c r="B26" s="22"/>
      <c r="C26" s="43"/>
      <c r="D26" s="2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2"/>
      <c r="Q26" s="13"/>
      <c r="R26" s="25"/>
      <c r="S26" s="13"/>
    </row>
    <row r="27" spans="1:38" s="7" customFormat="1" ht="30" customHeight="1" x14ac:dyDescent="0.25">
      <c r="A27" s="17"/>
      <c r="B27" s="18"/>
      <c r="C27" s="44"/>
      <c r="D27" s="18"/>
      <c r="E27" s="18"/>
      <c r="F27" s="18"/>
      <c r="G27" s="18"/>
      <c r="H27" s="18"/>
      <c r="I27" s="18"/>
      <c r="J27" s="19"/>
      <c r="K27" s="19"/>
      <c r="L27" s="19"/>
      <c r="M27" s="18"/>
      <c r="N27" s="18"/>
      <c r="O27" s="18"/>
      <c r="P27" s="20">
        <f>A28</f>
        <v>56236</v>
      </c>
      <c r="Q27" s="18"/>
      <c r="R27" s="21"/>
      <c r="S27" s="18">
        <f>SUM(O22:O26)-SUM(Q22:Q26)</f>
        <v>0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30" customHeight="1" x14ac:dyDescent="0.25">
      <c r="A28" s="16">
        <v>56236</v>
      </c>
      <c r="B28" s="22" t="s">
        <v>22</v>
      </c>
      <c r="C28" s="43">
        <v>45021</v>
      </c>
      <c r="D28" s="26">
        <v>1</v>
      </c>
      <c r="E28" s="13">
        <f>370000*60%</f>
        <v>222000</v>
      </c>
      <c r="F28" s="13">
        <v>15260</v>
      </c>
      <c r="G28" s="13">
        <f>ROUND(E28-F28,0)</f>
        <v>206740</v>
      </c>
      <c r="H28" s="13">
        <f>G28*18%</f>
        <v>37213.199999999997</v>
      </c>
      <c r="I28" s="13">
        <f>G28+H28</f>
        <v>243953.2</v>
      </c>
      <c r="J28" s="13">
        <f>G28*$J$6</f>
        <v>2067.4</v>
      </c>
      <c r="K28" s="13">
        <f>G28*$K$6</f>
        <v>10337</v>
      </c>
      <c r="L28" s="13">
        <f>G28*5%</f>
        <v>10337</v>
      </c>
      <c r="M28" s="24">
        <f>H28</f>
        <v>37213.199999999997</v>
      </c>
      <c r="N28" s="13"/>
      <c r="O28" s="13">
        <f>ROUND(I28-SUM(J28:N28),0)</f>
        <v>183999</v>
      </c>
      <c r="P28" s="12"/>
      <c r="Q28" s="13">
        <v>183999</v>
      </c>
      <c r="R28" s="25" t="s">
        <v>23</v>
      </c>
      <c r="S28" s="13"/>
    </row>
    <row r="29" spans="1:38" ht="30" customHeight="1" x14ac:dyDescent="0.25">
      <c r="A29" s="16">
        <v>56236</v>
      </c>
      <c r="B29" s="22" t="s">
        <v>22</v>
      </c>
      <c r="C29" s="43">
        <v>45060</v>
      </c>
      <c r="D29" s="26">
        <v>5</v>
      </c>
      <c r="E29" s="13">
        <v>159000</v>
      </c>
      <c r="F29" s="13">
        <v>0</v>
      </c>
      <c r="G29" s="13">
        <f>ROUND(E29-F29,0)</f>
        <v>159000</v>
      </c>
      <c r="H29" s="13">
        <f>G29*18%</f>
        <v>28620</v>
      </c>
      <c r="I29" s="13">
        <f>G29+H29</f>
        <v>187620</v>
      </c>
      <c r="J29" s="13">
        <f>G29*$J$6</f>
        <v>1590</v>
      </c>
      <c r="K29" s="13">
        <f>G29*$K$6</f>
        <v>7950</v>
      </c>
      <c r="L29" s="13">
        <f>G29*5%</f>
        <v>7950</v>
      </c>
      <c r="M29" s="24">
        <f>H29</f>
        <v>28620</v>
      </c>
      <c r="N29" s="13"/>
      <c r="O29" s="13">
        <f>ROUND(I29-SUM(J29:N29),0)</f>
        <v>141510</v>
      </c>
      <c r="P29" s="12"/>
      <c r="Q29" s="13">
        <v>141510</v>
      </c>
      <c r="R29" s="25" t="s">
        <v>24</v>
      </c>
      <c r="S29" s="13"/>
    </row>
    <row r="30" spans="1:38" ht="30" customHeight="1" x14ac:dyDescent="0.25">
      <c r="A30" s="16">
        <v>56236</v>
      </c>
      <c r="B30" s="22" t="s">
        <v>6</v>
      </c>
      <c r="C30" s="43">
        <v>45131</v>
      </c>
      <c r="D30" s="26" t="s">
        <v>39</v>
      </c>
      <c r="E30" s="13">
        <v>65833</v>
      </c>
      <c r="F30" s="13"/>
      <c r="G30" s="13"/>
      <c r="H30" s="13"/>
      <c r="I30" s="13"/>
      <c r="J30" s="13"/>
      <c r="K30" s="13"/>
      <c r="L30" s="13"/>
      <c r="M30" s="13"/>
      <c r="N30" s="13"/>
      <c r="O30" s="24">
        <f>E30</f>
        <v>65833</v>
      </c>
      <c r="P30" s="12"/>
      <c r="Q30" s="13">
        <v>65833</v>
      </c>
      <c r="R30" s="25" t="s">
        <v>21</v>
      </c>
      <c r="S30" s="13"/>
    </row>
    <row r="31" spans="1:38" s="7" customFormat="1" ht="30" customHeight="1" x14ac:dyDescent="0.25">
      <c r="A31" s="17"/>
      <c r="B31" s="18"/>
      <c r="C31" s="44"/>
      <c r="D31" s="18"/>
      <c r="E31" s="18"/>
      <c r="F31" s="18"/>
      <c r="G31" s="18"/>
      <c r="H31" s="18"/>
      <c r="I31" s="18"/>
      <c r="J31" s="19"/>
      <c r="K31" s="19"/>
      <c r="L31" s="19"/>
      <c r="M31" s="18"/>
      <c r="N31" s="18"/>
      <c r="O31" s="18"/>
      <c r="P31" s="20">
        <f>A32</f>
        <v>56237</v>
      </c>
      <c r="Q31" s="18"/>
      <c r="R31" s="21"/>
      <c r="S31" s="18">
        <f>SUM(O28:O30)-SUM(Q28:Q30)</f>
        <v>0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30" customHeight="1" x14ac:dyDescent="0.25">
      <c r="A32" s="16">
        <v>56237</v>
      </c>
      <c r="B32" s="22" t="s">
        <v>70</v>
      </c>
      <c r="C32" s="43">
        <v>45021</v>
      </c>
      <c r="D32" s="26">
        <v>2</v>
      </c>
      <c r="E32" s="13">
        <v>338257.5</v>
      </c>
      <c r="F32" s="13">
        <v>0</v>
      </c>
      <c r="G32" s="13">
        <f>ROUND(E32-F32,0)</f>
        <v>338258</v>
      </c>
      <c r="H32" s="13">
        <f>G32*18%</f>
        <v>60886.439999999995</v>
      </c>
      <c r="I32" s="13">
        <f>G32+H32</f>
        <v>399144.44</v>
      </c>
      <c r="J32" s="13">
        <f>G32*$J$6</f>
        <v>3382.58</v>
      </c>
      <c r="K32" s="13">
        <f>G32*10%</f>
        <v>33825.800000000003</v>
      </c>
      <c r="L32" s="13">
        <v>0</v>
      </c>
      <c r="M32" s="24">
        <f>H32</f>
        <v>60886.439999999995</v>
      </c>
      <c r="N32" s="13"/>
      <c r="O32" s="13">
        <f>ROUND(I32-SUM(J32:N32),0)</f>
        <v>301050</v>
      </c>
      <c r="P32" s="12"/>
      <c r="Q32" s="13">
        <v>301049</v>
      </c>
      <c r="R32" s="25" t="s">
        <v>25</v>
      </c>
      <c r="S32" s="13"/>
    </row>
    <row r="33" spans="1:38" ht="30" customHeight="1" x14ac:dyDescent="0.25">
      <c r="A33" s="16"/>
      <c r="B33" s="22" t="s">
        <v>6</v>
      </c>
      <c r="C33" s="43">
        <v>45131</v>
      </c>
      <c r="D33" s="26">
        <v>2</v>
      </c>
      <c r="E33" s="13">
        <v>60886.26</v>
      </c>
      <c r="F33" s="13"/>
      <c r="G33" s="13"/>
      <c r="H33" s="13"/>
      <c r="I33" s="13"/>
      <c r="J33" s="13"/>
      <c r="K33" s="13"/>
      <c r="L33" s="13"/>
      <c r="M33" s="13"/>
      <c r="N33" s="13"/>
      <c r="O33" s="24">
        <f>E33</f>
        <v>60886.26</v>
      </c>
      <c r="P33" s="12"/>
      <c r="Q33" s="13">
        <v>60886</v>
      </c>
      <c r="R33" s="25" t="s">
        <v>38</v>
      </c>
      <c r="S33" s="13"/>
    </row>
    <row r="34" spans="1:38" s="7" customFormat="1" ht="30" customHeight="1" x14ac:dyDescent="0.25">
      <c r="A34" s="17"/>
      <c r="B34" s="18"/>
      <c r="C34" s="44"/>
      <c r="D34" s="18"/>
      <c r="E34" s="18"/>
      <c r="F34" s="18"/>
      <c r="G34" s="18"/>
      <c r="H34" s="18"/>
      <c r="I34" s="18"/>
      <c r="J34" s="19"/>
      <c r="K34" s="19"/>
      <c r="L34" s="19"/>
      <c r="M34" s="18"/>
      <c r="N34" s="18"/>
      <c r="O34" s="18"/>
      <c r="P34" s="20">
        <f>A35</f>
        <v>57707</v>
      </c>
      <c r="Q34" s="18"/>
      <c r="R34" s="21"/>
      <c r="S34" s="18">
        <f>SUM(O31:O33)-SUM(Q31:Q33)</f>
        <v>1.2600000000093132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30" customHeight="1" x14ac:dyDescent="0.25">
      <c r="A35" s="16">
        <v>57707</v>
      </c>
      <c r="B35" s="22" t="s">
        <v>69</v>
      </c>
      <c r="C35" s="43">
        <v>45080</v>
      </c>
      <c r="D35" s="23">
        <v>3</v>
      </c>
      <c r="E35" s="13">
        <v>372680</v>
      </c>
      <c r="F35" s="13">
        <v>0</v>
      </c>
      <c r="G35" s="13">
        <v>372680</v>
      </c>
      <c r="H35" s="13">
        <v>67082</v>
      </c>
      <c r="I35" s="13">
        <v>439762</v>
      </c>
      <c r="J35" s="13">
        <v>3727</v>
      </c>
      <c r="K35" s="13">
        <v>18634</v>
      </c>
      <c r="L35" s="13">
        <v>18634</v>
      </c>
      <c r="M35" s="24">
        <v>67082</v>
      </c>
      <c r="N35" s="13">
        <v>67900</v>
      </c>
      <c r="O35" s="13">
        <v>263785</v>
      </c>
      <c r="P35" s="12"/>
      <c r="Q35" s="13">
        <v>263785</v>
      </c>
      <c r="R35" s="25" t="s">
        <v>26</v>
      </c>
      <c r="S35" s="13"/>
    </row>
    <row r="36" spans="1:38" ht="30" customHeight="1" x14ac:dyDescent="0.25">
      <c r="A36" s="16">
        <v>57707</v>
      </c>
      <c r="B36" s="22" t="s">
        <v>6</v>
      </c>
      <c r="C36" s="43">
        <v>45131</v>
      </c>
      <c r="D36" s="23">
        <v>3</v>
      </c>
      <c r="E36" s="13">
        <v>67082</v>
      </c>
      <c r="F36" s="13"/>
      <c r="G36" s="13"/>
      <c r="H36" s="13"/>
      <c r="I36" s="13"/>
      <c r="J36" s="13"/>
      <c r="K36" s="13"/>
      <c r="L36" s="13"/>
      <c r="M36" s="13"/>
      <c r="N36" s="13"/>
      <c r="O36" s="24">
        <f>E36</f>
        <v>67082</v>
      </c>
      <c r="P36" s="12"/>
      <c r="Q36" s="13">
        <v>67082</v>
      </c>
      <c r="R36" s="25" t="s">
        <v>37</v>
      </c>
      <c r="S36" s="13"/>
    </row>
    <row r="37" spans="1:38" ht="30" customHeight="1" x14ac:dyDescent="0.25">
      <c r="A37" s="16">
        <v>57707</v>
      </c>
      <c r="B37" s="22"/>
      <c r="C37" s="43">
        <v>45341</v>
      </c>
      <c r="D37" s="23">
        <v>15</v>
      </c>
      <c r="E37" s="13">
        <v>80920</v>
      </c>
      <c r="F37" s="13"/>
      <c r="G37" s="13">
        <f>ROUND(E37-F37,0)</f>
        <v>80920</v>
      </c>
      <c r="H37" s="13">
        <f>G37*18%</f>
        <v>14565.6</v>
      </c>
      <c r="I37" s="13">
        <f>G37+H37</f>
        <v>95485.6</v>
      </c>
      <c r="J37" s="13">
        <f>G37*$J$6</f>
        <v>809.2</v>
      </c>
      <c r="K37" s="13">
        <f>G37*5%</f>
        <v>4046</v>
      </c>
      <c r="L37" s="13">
        <f>G37*10%</f>
        <v>8092</v>
      </c>
      <c r="M37" s="24">
        <f>H37</f>
        <v>14565.6</v>
      </c>
      <c r="N37" s="13">
        <v>55650</v>
      </c>
      <c r="O37" s="13">
        <f>ROUND(I37-SUM(J37:N37),0)</f>
        <v>12323</v>
      </c>
      <c r="P37" s="12"/>
      <c r="Q37" s="13">
        <v>12323</v>
      </c>
      <c r="R37" s="25" t="s">
        <v>51</v>
      </c>
      <c r="S37" s="13"/>
    </row>
    <row r="38" spans="1:38" ht="30" customHeight="1" x14ac:dyDescent="0.25">
      <c r="A38" s="16">
        <v>57707</v>
      </c>
      <c r="B38" s="22" t="s">
        <v>6</v>
      </c>
      <c r="C38" s="43"/>
      <c r="D38" s="23">
        <v>15</v>
      </c>
      <c r="E38" s="13">
        <f>M37</f>
        <v>14565.6</v>
      </c>
      <c r="F38" s="13"/>
      <c r="G38" s="13"/>
      <c r="H38" s="13"/>
      <c r="I38" s="13"/>
      <c r="J38" s="13"/>
      <c r="K38" s="13"/>
      <c r="L38" s="13"/>
      <c r="M38" s="13"/>
      <c r="N38" s="13"/>
      <c r="O38" s="24">
        <f>E38</f>
        <v>14565.6</v>
      </c>
      <c r="P38" s="12"/>
      <c r="Q38" s="13">
        <v>14565</v>
      </c>
      <c r="R38" s="25" t="s">
        <v>61</v>
      </c>
      <c r="S38" s="13"/>
    </row>
    <row r="39" spans="1:38" ht="30" customHeight="1" x14ac:dyDescent="0.25">
      <c r="A39" s="16">
        <v>57707</v>
      </c>
      <c r="B39" s="22"/>
      <c r="C39" s="43"/>
      <c r="D39" s="2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2"/>
      <c r="Q39" s="13"/>
      <c r="R39" s="25"/>
      <c r="S39" s="13"/>
    </row>
    <row r="40" spans="1:38" s="7" customFormat="1" ht="30" customHeight="1" x14ac:dyDescent="0.25">
      <c r="A40" s="17"/>
      <c r="B40" s="18"/>
      <c r="C40" s="44"/>
      <c r="D40" s="18"/>
      <c r="E40" s="18"/>
      <c r="F40" s="18"/>
      <c r="G40" s="18"/>
      <c r="H40" s="18"/>
      <c r="I40" s="18"/>
      <c r="J40" s="19"/>
      <c r="K40" s="19"/>
      <c r="L40" s="19"/>
      <c r="M40" s="18"/>
      <c r="N40" s="18"/>
      <c r="O40" s="18"/>
      <c r="P40" s="20">
        <f>A41</f>
        <v>57708</v>
      </c>
      <c r="Q40" s="18"/>
      <c r="R40" s="21"/>
      <c r="S40" s="18">
        <f>SUM(O35:O39)-SUM(Q35:Q39)</f>
        <v>0.59999999997671694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30" customHeight="1" x14ac:dyDescent="0.25">
      <c r="A41" s="16">
        <v>57708</v>
      </c>
      <c r="B41" s="22" t="s">
        <v>68</v>
      </c>
      <c r="C41" s="43">
        <v>45080</v>
      </c>
      <c r="D41" s="23">
        <v>4</v>
      </c>
      <c r="E41" s="13">
        <v>283500</v>
      </c>
      <c r="F41" s="13">
        <v>0</v>
      </c>
      <c r="G41" s="13">
        <f>E41-F41</f>
        <v>283500</v>
      </c>
      <c r="H41" s="13">
        <f>ROUND(G41*18%,0)</f>
        <v>51030</v>
      </c>
      <c r="I41" s="13">
        <f>G41+H41</f>
        <v>334530</v>
      </c>
      <c r="J41" s="13">
        <f>ROUND(G41*$J$6,0)</f>
        <v>2835</v>
      </c>
      <c r="K41" s="13">
        <f>ROUND(G41*$K$6,0)</f>
        <v>14175</v>
      </c>
      <c r="L41" s="13">
        <f>ROUND(G41*L6,0)</f>
        <v>28350</v>
      </c>
      <c r="M41" s="24">
        <f>H41</f>
        <v>51030</v>
      </c>
      <c r="N41" s="13">
        <v>0</v>
      </c>
      <c r="O41" s="13">
        <f>ROUND(I41-SUM(J41:N41),)</f>
        <v>238140</v>
      </c>
      <c r="P41" s="12"/>
      <c r="Q41" s="13">
        <v>238140</v>
      </c>
      <c r="R41" s="25" t="s">
        <v>5</v>
      </c>
      <c r="S41" s="13"/>
    </row>
    <row r="42" spans="1:38" ht="30" customHeight="1" x14ac:dyDescent="0.25">
      <c r="A42" s="16">
        <v>57708</v>
      </c>
      <c r="B42" s="22" t="s">
        <v>68</v>
      </c>
      <c r="C42" s="43">
        <v>45341</v>
      </c>
      <c r="D42" s="23">
        <v>16</v>
      </c>
      <c r="E42" s="13">
        <v>143325</v>
      </c>
      <c r="F42" s="13">
        <v>2400</v>
      </c>
      <c r="G42" s="13">
        <f>E42-F42</f>
        <v>140925</v>
      </c>
      <c r="H42" s="13">
        <f>ROUND(G42*18%,0)</f>
        <v>25367</v>
      </c>
      <c r="I42" s="13">
        <f>G42+H42</f>
        <v>166292</v>
      </c>
      <c r="J42" s="13">
        <f>ROUND(G42*$J$6,0)</f>
        <v>1409</v>
      </c>
      <c r="K42" s="13">
        <f>ROUND(G42*$K$6,0)</f>
        <v>7046</v>
      </c>
      <c r="L42" s="13">
        <f>ROUND(G42*L6,0)</f>
        <v>14093</v>
      </c>
      <c r="M42" s="24">
        <f>H42</f>
        <v>25367</v>
      </c>
      <c r="N42" s="13">
        <v>28875</v>
      </c>
      <c r="O42" s="13">
        <f>ROUND(I42-SUM(J42:N42),)</f>
        <v>89502</v>
      </c>
      <c r="P42" s="12"/>
      <c r="Q42" s="13">
        <v>51030</v>
      </c>
      <c r="R42" s="25" t="s">
        <v>48</v>
      </c>
      <c r="S42" s="13"/>
    </row>
    <row r="43" spans="1:38" ht="30" customHeight="1" x14ac:dyDescent="0.25">
      <c r="A43" s="16">
        <v>57708</v>
      </c>
      <c r="B43" s="22" t="s">
        <v>6</v>
      </c>
      <c r="C43" s="43"/>
      <c r="D43" s="23">
        <v>4</v>
      </c>
      <c r="E43" s="13">
        <f>M41</f>
        <v>51030</v>
      </c>
      <c r="F43" s="13"/>
      <c r="G43" s="13"/>
      <c r="H43" s="13"/>
      <c r="I43" s="13"/>
      <c r="J43" s="13"/>
      <c r="K43" s="13"/>
      <c r="L43" s="13"/>
      <c r="M43" s="13"/>
      <c r="N43" s="13"/>
      <c r="O43" s="24">
        <f>E43</f>
        <v>51030</v>
      </c>
      <c r="P43" s="12"/>
      <c r="Q43" s="13">
        <v>89502</v>
      </c>
      <c r="R43" s="25" t="s">
        <v>54</v>
      </c>
      <c r="S43" s="13"/>
    </row>
    <row r="44" spans="1:38" ht="30" customHeight="1" x14ac:dyDescent="0.25">
      <c r="A44" s="16">
        <v>57708</v>
      </c>
      <c r="B44" s="22" t="s">
        <v>6</v>
      </c>
      <c r="C44" s="43"/>
      <c r="D44" s="23">
        <v>15</v>
      </c>
      <c r="E44" s="13">
        <f>M42</f>
        <v>25367</v>
      </c>
      <c r="F44" s="13"/>
      <c r="G44" s="13"/>
      <c r="H44" s="13"/>
      <c r="I44" s="13"/>
      <c r="J44" s="13"/>
      <c r="K44" s="13"/>
      <c r="L44" s="13"/>
      <c r="M44" s="13"/>
      <c r="N44" s="13"/>
      <c r="O44" s="24">
        <f>E44</f>
        <v>25367</v>
      </c>
      <c r="P44" s="12"/>
      <c r="Q44" s="13">
        <v>25367</v>
      </c>
      <c r="R44" s="25" t="s">
        <v>60</v>
      </c>
      <c r="S44" s="13"/>
    </row>
    <row r="45" spans="1:38" ht="30" customHeight="1" x14ac:dyDescent="0.25">
      <c r="A45" s="16"/>
      <c r="B45" s="22"/>
      <c r="C45" s="43"/>
      <c r="D45" s="2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2"/>
      <c r="Q45" s="13"/>
      <c r="R45" s="25"/>
      <c r="S45" s="13"/>
    </row>
    <row r="46" spans="1:38" s="7" customFormat="1" ht="30" customHeight="1" x14ac:dyDescent="0.25">
      <c r="A46" s="17"/>
      <c r="B46" s="18"/>
      <c r="C46" s="44"/>
      <c r="D46" s="18"/>
      <c r="E46" s="18"/>
      <c r="F46" s="18"/>
      <c r="G46" s="18"/>
      <c r="H46" s="18"/>
      <c r="I46" s="18"/>
      <c r="J46" s="19"/>
      <c r="K46" s="19"/>
      <c r="L46" s="19"/>
      <c r="M46" s="18"/>
      <c r="N46" s="18"/>
      <c r="O46" s="18"/>
      <c r="P46" s="20">
        <f>A47</f>
        <v>58224</v>
      </c>
      <c r="Q46" s="18"/>
      <c r="R46" s="21"/>
      <c r="S46" s="18">
        <f>SUM(O41:O45)-SUM(Q41:Q45)</f>
        <v>0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30" customHeight="1" x14ac:dyDescent="0.25">
      <c r="A47" s="16">
        <v>58224</v>
      </c>
      <c r="B47" s="22" t="s">
        <v>67</v>
      </c>
      <c r="C47" s="43">
        <v>45110</v>
      </c>
      <c r="D47" s="23">
        <v>6</v>
      </c>
      <c r="E47" s="13">
        <v>427000</v>
      </c>
      <c r="F47" s="13">
        <v>0</v>
      </c>
      <c r="G47" s="13">
        <f>E47-F47</f>
        <v>427000</v>
      </c>
      <c r="H47" s="13">
        <f>G47*18%</f>
        <v>76860</v>
      </c>
      <c r="I47" s="13">
        <f>G47+H47</f>
        <v>503860</v>
      </c>
      <c r="J47" s="13">
        <f>G47*1%</f>
        <v>4270</v>
      </c>
      <c r="K47" s="13">
        <f>5%*G47</f>
        <v>21350</v>
      </c>
      <c r="L47" s="13">
        <f>10%*E47</f>
        <v>42700</v>
      </c>
      <c r="M47" s="24">
        <f>H47</f>
        <v>76860</v>
      </c>
      <c r="N47" s="13">
        <v>29050</v>
      </c>
      <c r="O47" s="13">
        <f>I47-J47-K47-L47-M47-N47</f>
        <v>329630</v>
      </c>
      <c r="P47" s="12"/>
      <c r="Q47" s="13">
        <v>329630</v>
      </c>
      <c r="R47" s="25" t="s">
        <v>29</v>
      </c>
      <c r="S47" s="13"/>
    </row>
    <row r="48" spans="1:38" ht="30" customHeight="1" x14ac:dyDescent="0.25">
      <c r="A48" s="16">
        <v>58224</v>
      </c>
      <c r="B48" s="22" t="s">
        <v>6</v>
      </c>
      <c r="C48" s="43"/>
      <c r="D48" s="23"/>
      <c r="E48" s="13">
        <v>76860</v>
      </c>
      <c r="F48" s="13"/>
      <c r="G48" s="13"/>
      <c r="H48" s="13"/>
      <c r="I48" s="13"/>
      <c r="J48" s="13"/>
      <c r="K48" s="13"/>
      <c r="L48" s="13"/>
      <c r="M48" s="13"/>
      <c r="N48" s="13"/>
      <c r="O48" s="24">
        <v>76860</v>
      </c>
      <c r="P48" s="12"/>
      <c r="Q48" s="13">
        <v>76860</v>
      </c>
      <c r="R48" s="25" t="s">
        <v>30</v>
      </c>
      <c r="S48" s="13"/>
    </row>
    <row r="49" spans="1:38" ht="30" customHeight="1" x14ac:dyDescent="0.25">
      <c r="A49" s="16">
        <v>58224</v>
      </c>
      <c r="B49" s="22"/>
      <c r="C49" s="43"/>
      <c r="D49" s="2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2"/>
      <c r="Q49" s="13"/>
      <c r="R49" s="27"/>
      <c r="S49" s="13"/>
    </row>
    <row r="50" spans="1:38" ht="30" customHeight="1" x14ac:dyDescent="0.25">
      <c r="A50" s="16">
        <v>58224</v>
      </c>
      <c r="B50" s="22"/>
      <c r="C50" s="43"/>
      <c r="D50" s="2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2"/>
      <c r="Q50" s="13"/>
      <c r="R50" s="27"/>
      <c r="S50" s="13"/>
    </row>
    <row r="51" spans="1:38" s="7" customFormat="1" ht="30" customHeight="1" x14ac:dyDescent="0.25">
      <c r="A51" s="17"/>
      <c r="B51" s="18"/>
      <c r="C51" s="44"/>
      <c r="D51" s="18"/>
      <c r="E51" s="18"/>
      <c r="F51" s="18"/>
      <c r="G51" s="18"/>
      <c r="H51" s="18"/>
      <c r="I51" s="18"/>
      <c r="J51" s="19"/>
      <c r="K51" s="19"/>
      <c r="L51" s="19"/>
      <c r="M51" s="18"/>
      <c r="N51" s="18"/>
      <c r="O51" s="18"/>
      <c r="P51" s="20">
        <f>A52</f>
        <v>58629</v>
      </c>
      <c r="Q51" s="18"/>
      <c r="R51" s="21"/>
      <c r="S51" s="18">
        <f>SUM(O47:O50)-SUM(Q47:Q50)</f>
        <v>0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30" customHeight="1" x14ac:dyDescent="0.25">
      <c r="A52" s="16">
        <v>58629</v>
      </c>
      <c r="B52" s="22" t="s">
        <v>66</v>
      </c>
      <c r="C52" s="43">
        <v>45134</v>
      </c>
      <c r="D52" s="23">
        <v>7</v>
      </c>
      <c r="E52" s="13">
        <v>185000</v>
      </c>
      <c r="F52" s="13">
        <v>15260</v>
      </c>
      <c r="G52" s="13">
        <v>169740</v>
      </c>
      <c r="H52" s="13">
        <v>30553</v>
      </c>
      <c r="I52" s="13">
        <v>200293</v>
      </c>
      <c r="J52" s="13">
        <v>1697.4</v>
      </c>
      <c r="K52" s="13">
        <v>8487</v>
      </c>
      <c r="L52" s="13">
        <v>8487</v>
      </c>
      <c r="M52" s="24">
        <v>30553</v>
      </c>
      <c r="N52" s="13"/>
      <c r="O52" s="13">
        <v>151069</v>
      </c>
      <c r="P52" s="12"/>
      <c r="Q52" s="13">
        <v>151069</v>
      </c>
      <c r="R52" s="25" t="s">
        <v>27</v>
      </c>
      <c r="S52" s="13"/>
    </row>
    <row r="53" spans="1:38" ht="30" customHeight="1" x14ac:dyDescent="0.25">
      <c r="A53" s="16">
        <v>58629</v>
      </c>
      <c r="B53" s="22" t="s">
        <v>6</v>
      </c>
      <c r="C53" s="43"/>
      <c r="D53" s="23">
        <v>7</v>
      </c>
      <c r="E53" s="13">
        <v>30553</v>
      </c>
      <c r="F53" s="13"/>
      <c r="G53" s="13"/>
      <c r="H53" s="13"/>
      <c r="I53" s="13"/>
      <c r="J53" s="13"/>
      <c r="K53" s="13"/>
      <c r="L53" s="13"/>
      <c r="M53" s="13"/>
      <c r="N53" s="13"/>
      <c r="O53" s="24">
        <v>30553</v>
      </c>
      <c r="P53" s="12"/>
      <c r="Q53" s="13">
        <v>30553</v>
      </c>
      <c r="R53" s="25" t="s">
        <v>28</v>
      </c>
      <c r="S53" s="13"/>
    </row>
    <row r="54" spans="1:38" ht="30" customHeight="1" x14ac:dyDescent="0.25">
      <c r="A54" s="16">
        <v>58629</v>
      </c>
      <c r="B54" s="22" t="s">
        <v>66</v>
      </c>
      <c r="C54" s="43">
        <v>45134</v>
      </c>
      <c r="D54" s="23">
        <v>8</v>
      </c>
      <c r="E54" s="13">
        <v>119800</v>
      </c>
      <c r="F54" s="13">
        <v>0</v>
      </c>
      <c r="G54" s="13">
        <f>E54-F54</f>
        <v>119800</v>
      </c>
      <c r="H54" s="13">
        <f>G54*18%</f>
        <v>21564</v>
      </c>
      <c r="I54" s="13">
        <f>G54+H54</f>
        <v>141364</v>
      </c>
      <c r="J54" s="13">
        <f>G54*1%</f>
        <v>1198</v>
      </c>
      <c r="K54" s="13">
        <f>5%*G54</f>
        <v>5990</v>
      </c>
      <c r="L54" s="13">
        <f>5%*E54</f>
        <v>5990</v>
      </c>
      <c r="M54" s="24">
        <f>H54</f>
        <v>21564</v>
      </c>
      <c r="N54" s="13"/>
      <c r="O54" s="13">
        <f>G54-J54-K54-L54</f>
        <v>106622</v>
      </c>
      <c r="P54" s="12"/>
      <c r="Q54" s="13">
        <v>106622</v>
      </c>
      <c r="R54" s="25" t="s">
        <v>33</v>
      </c>
      <c r="S54" s="13"/>
    </row>
    <row r="55" spans="1:38" ht="30" customHeight="1" x14ac:dyDescent="0.25">
      <c r="A55" s="16">
        <v>58629</v>
      </c>
      <c r="B55" s="22" t="s">
        <v>6</v>
      </c>
      <c r="C55" s="43"/>
      <c r="D55" s="23">
        <v>8</v>
      </c>
      <c r="E55" s="13">
        <v>21564</v>
      </c>
      <c r="F55" s="13"/>
      <c r="G55" s="13"/>
      <c r="H55" s="13"/>
      <c r="I55" s="13">
        <v>21564</v>
      </c>
      <c r="J55" s="13"/>
      <c r="K55" s="13"/>
      <c r="L55" s="13"/>
      <c r="M55" s="13"/>
      <c r="N55" s="13"/>
      <c r="O55" s="24">
        <v>21564</v>
      </c>
      <c r="P55" s="12"/>
      <c r="Q55" s="13">
        <v>21564</v>
      </c>
      <c r="R55" s="25" t="s">
        <v>34</v>
      </c>
      <c r="S55" s="13"/>
    </row>
    <row r="56" spans="1:38" ht="30" customHeight="1" x14ac:dyDescent="0.25">
      <c r="A56" s="16">
        <v>58629</v>
      </c>
      <c r="B56" s="22"/>
      <c r="C56" s="43"/>
      <c r="D56" s="2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2"/>
      <c r="Q56" s="13"/>
      <c r="R56" s="25"/>
      <c r="S56" s="13"/>
    </row>
    <row r="57" spans="1:38" s="7" customFormat="1" ht="30" customHeight="1" x14ac:dyDescent="0.25">
      <c r="A57" s="17"/>
      <c r="B57" s="18"/>
      <c r="C57" s="44"/>
      <c r="D57" s="18"/>
      <c r="E57" s="18"/>
      <c r="F57" s="18"/>
      <c r="G57" s="18"/>
      <c r="H57" s="18"/>
      <c r="I57" s="18"/>
      <c r="J57" s="19"/>
      <c r="K57" s="19"/>
      <c r="L57" s="19"/>
      <c r="M57" s="18"/>
      <c r="N57" s="18"/>
      <c r="O57" s="18"/>
      <c r="P57" s="20">
        <f>A58</f>
        <v>59782</v>
      </c>
      <c r="Q57" s="18"/>
      <c r="R57" s="21"/>
      <c r="S57" s="18">
        <f>SUM(O52:O56)-SUM(Q52:Q56)</f>
        <v>0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30" customHeight="1" x14ac:dyDescent="0.25">
      <c r="A58" s="16">
        <v>59782</v>
      </c>
      <c r="B58" s="22" t="s">
        <v>31</v>
      </c>
      <c r="C58" s="43">
        <v>45208</v>
      </c>
      <c r="D58" s="23">
        <v>9</v>
      </c>
      <c r="E58" s="13">
        <v>185000</v>
      </c>
      <c r="F58" s="13">
        <v>0</v>
      </c>
      <c r="G58" s="13">
        <f>E58-F58</f>
        <v>185000</v>
      </c>
      <c r="H58" s="13">
        <f>G58*18%</f>
        <v>33300</v>
      </c>
      <c r="I58" s="13">
        <f>G58+H58</f>
        <v>218300</v>
      </c>
      <c r="J58" s="13">
        <f>G58*1%</f>
        <v>1850</v>
      </c>
      <c r="K58" s="13">
        <f>5%*G58</f>
        <v>9250</v>
      </c>
      <c r="L58" s="13">
        <v>0</v>
      </c>
      <c r="M58" s="24">
        <f>H58</f>
        <v>33300</v>
      </c>
      <c r="N58" s="13"/>
      <c r="O58" s="13">
        <f>G58-J58-K58-L58</f>
        <v>173900</v>
      </c>
      <c r="P58" s="12"/>
      <c r="Q58" s="13">
        <v>173900</v>
      </c>
      <c r="R58" s="27" t="s">
        <v>36</v>
      </c>
      <c r="S58" s="13"/>
    </row>
    <row r="59" spans="1:38" ht="30" customHeight="1" x14ac:dyDescent="0.25">
      <c r="A59" s="16">
        <v>59782</v>
      </c>
      <c r="B59" s="22" t="s">
        <v>6</v>
      </c>
      <c r="C59" s="43">
        <v>45245</v>
      </c>
      <c r="D59" s="23">
        <v>9</v>
      </c>
      <c r="E59" s="13">
        <v>33300</v>
      </c>
      <c r="F59" s="13"/>
      <c r="G59" s="13"/>
      <c r="H59" s="13"/>
      <c r="I59" s="13"/>
      <c r="J59" s="13"/>
      <c r="K59" s="13"/>
      <c r="L59" s="13"/>
      <c r="M59" s="13"/>
      <c r="N59" s="13"/>
      <c r="O59" s="24">
        <f>E59</f>
        <v>33300</v>
      </c>
      <c r="P59" s="12"/>
      <c r="Q59" s="13">
        <v>33300</v>
      </c>
      <c r="R59" s="27" t="s">
        <v>41</v>
      </c>
      <c r="S59" s="13"/>
    </row>
    <row r="60" spans="1:38" ht="30" customHeight="1" x14ac:dyDescent="0.25">
      <c r="A60" s="16">
        <v>59782</v>
      </c>
      <c r="B60" s="22" t="s">
        <v>31</v>
      </c>
      <c r="C60" s="43">
        <v>45287</v>
      </c>
      <c r="D60" s="23">
        <v>12</v>
      </c>
      <c r="E60" s="13">
        <v>138850</v>
      </c>
      <c r="F60" s="13">
        <v>0</v>
      </c>
      <c r="G60" s="13">
        <f>E60-F60</f>
        <v>138850</v>
      </c>
      <c r="H60" s="13">
        <f>G60*18%</f>
        <v>24993</v>
      </c>
      <c r="I60" s="13">
        <f>G60+H60</f>
        <v>163843</v>
      </c>
      <c r="J60" s="13">
        <f>G60*1%</f>
        <v>1388.5</v>
      </c>
      <c r="K60" s="13">
        <f>5%*G60</f>
        <v>6942.5</v>
      </c>
      <c r="L60" s="13">
        <v>0</v>
      </c>
      <c r="M60" s="24">
        <f>H60</f>
        <v>24993</v>
      </c>
      <c r="N60" s="13"/>
      <c r="O60" s="13">
        <f>G60-J60-K60-L60</f>
        <v>130519</v>
      </c>
      <c r="P60" s="12"/>
      <c r="Q60" s="13">
        <v>130518</v>
      </c>
      <c r="R60" s="27" t="s">
        <v>44</v>
      </c>
      <c r="S60" s="13"/>
    </row>
    <row r="61" spans="1:38" ht="30" customHeight="1" x14ac:dyDescent="0.25">
      <c r="A61" s="16">
        <v>59782</v>
      </c>
      <c r="B61" s="22" t="s">
        <v>6</v>
      </c>
      <c r="C61" s="43"/>
      <c r="D61" s="23">
        <v>12</v>
      </c>
      <c r="E61" s="13">
        <f>M60</f>
        <v>24993</v>
      </c>
      <c r="F61" s="13"/>
      <c r="G61" s="13"/>
      <c r="H61" s="13"/>
      <c r="I61" s="13"/>
      <c r="J61" s="13"/>
      <c r="K61" s="13"/>
      <c r="L61" s="13"/>
      <c r="M61" s="13"/>
      <c r="N61" s="13"/>
      <c r="O61" s="24">
        <f>E61</f>
        <v>24993</v>
      </c>
      <c r="P61" s="12"/>
      <c r="Q61" s="13">
        <v>24993</v>
      </c>
      <c r="R61" s="27" t="s">
        <v>47</v>
      </c>
      <c r="S61" s="13"/>
    </row>
    <row r="62" spans="1:38" s="7" customFormat="1" ht="30" customHeight="1" x14ac:dyDescent="0.25">
      <c r="A62" s="17"/>
      <c r="B62" s="18"/>
      <c r="C62" s="44"/>
      <c r="D62" s="18"/>
      <c r="E62" s="18"/>
      <c r="F62" s="18"/>
      <c r="G62" s="18"/>
      <c r="H62" s="18"/>
      <c r="I62" s="18"/>
      <c r="J62" s="19"/>
      <c r="K62" s="19"/>
      <c r="L62" s="19"/>
      <c r="M62" s="18"/>
      <c r="N62" s="18"/>
      <c r="O62" s="18"/>
      <c r="P62" s="20">
        <f>A63</f>
        <v>59783</v>
      </c>
      <c r="Q62" s="18"/>
      <c r="R62" s="21"/>
      <c r="S62" s="18">
        <f>SUM(O58:O61)-SUM(Q58:Q61)</f>
        <v>1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30" customHeight="1" x14ac:dyDescent="0.25">
      <c r="A63" s="16">
        <v>59783</v>
      </c>
      <c r="B63" s="22" t="s">
        <v>32</v>
      </c>
      <c r="C63" s="43">
        <v>45208</v>
      </c>
      <c r="D63" s="23">
        <v>10</v>
      </c>
      <c r="E63" s="13">
        <v>185000</v>
      </c>
      <c r="F63" s="13">
        <v>0</v>
      </c>
      <c r="G63" s="13">
        <f>E63-F63</f>
        <v>185000</v>
      </c>
      <c r="H63" s="13">
        <f>G63*18%</f>
        <v>33300</v>
      </c>
      <c r="I63" s="13">
        <f>G63+H63</f>
        <v>218300</v>
      </c>
      <c r="J63" s="13">
        <f>G63*1%</f>
        <v>1850</v>
      </c>
      <c r="K63" s="13">
        <f>5%*G63</f>
        <v>9250</v>
      </c>
      <c r="L63" s="13">
        <v>0</v>
      </c>
      <c r="M63" s="24">
        <f>H63</f>
        <v>33300</v>
      </c>
      <c r="N63" s="13"/>
      <c r="O63" s="13">
        <f>G63-J63-K63-L63</f>
        <v>173900</v>
      </c>
      <c r="P63" s="12"/>
      <c r="Q63" s="13">
        <v>173900</v>
      </c>
      <c r="R63" s="27" t="s">
        <v>35</v>
      </c>
      <c r="S63" s="13"/>
    </row>
    <row r="64" spans="1:38" ht="30" customHeight="1" x14ac:dyDescent="0.25">
      <c r="A64" s="16">
        <v>59783</v>
      </c>
      <c r="B64" s="22" t="s">
        <v>6</v>
      </c>
      <c r="C64" s="43">
        <v>45245</v>
      </c>
      <c r="D64" s="23">
        <v>10</v>
      </c>
      <c r="E64" s="13">
        <v>33300</v>
      </c>
      <c r="F64" s="13"/>
      <c r="G64" s="13"/>
      <c r="H64" s="13"/>
      <c r="I64" s="13"/>
      <c r="J64" s="13"/>
      <c r="K64" s="13"/>
      <c r="L64" s="13"/>
      <c r="M64" s="13"/>
      <c r="N64" s="13"/>
      <c r="O64" s="24">
        <f>E64</f>
        <v>33300</v>
      </c>
      <c r="P64" s="12"/>
      <c r="Q64" s="13">
        <v>33300</v>
      </c>
      <c r="R64" s="27" t="s">
        <v>40</v>
      </c>
      <c r="S64" s="13"/>
    </row>
    <row r="65" spans="1:38" ht="30" customHeight="1" x14ac:dyDescent="0.25">
      <c r="A65" s="16">
        <v>59783</v>
      </c>
      <c r="B65" s="22" t="s">
        <v>32</v>
      </c>
      <c r="C65" s="43">
        <v>45302</v>
      </c>
      <c r="D65" s="23">
        <v>14</v>
      </c>
      <c r="E65" s="13">
        <v>138850</v>
      </c>
      <c r="F65" s="13">
        <v>0</v>
      </c>
      <c r="G65" s="13">
        <f>E65-F65</f>
        <v>138850</v>
      </c>
      <c r="H65" s="13">
        <f>G65*18%</f>
        <v>24993</v>
      </c>
      <c r="I65" s="13">
        <f>G65+H65</f>
        <v>163843</v>
      </c>
      <c r="J65" s="13">
        <f>G65*1%</f>
        <v>1388.5</v>
      </c>
      <c r="K65" s="13">
        <f>5%*G65</f>
        <v>6942.5</v>
      </c>
      <c r="L65" s="13">
        <v>0</v>
      </c>
      <c r="M65" s="24">
        <f>H65</f>
        <v>24993</v>
      </c>
      <c r="N65" s="13"/>
      <c r="O65" s="13">
        <f>G65-J65-K65-L65</f>
        <v>130519</v>
      </c>
      <c r="P65" s="12"/>
      <c r="Q65" s="13">
        <v>130518</v>
      </c>
      <c r="R65" s="27" t="s">
        <v>46</v>
      </c>
      <c r="S65" s="13"/>
    </row>
    <row r="66" spans="1:38" ht="30" customHeight="1" x14ac:dyDescent="0.25">
      <c r="A66" s="16">
        <v>59783</v>
      </c>
      <c r="B66" s="22" t="s">
        <v>6</v>
      </c>
      <c r="C66" s="43"/>
      <c r="D66" s="23">
        <v>14</v>
      </c>
      <c r="E66" s="13">
        <f>M65</f>
        <v>24993</v>
      </c>
      <c r="F66" s="13"/>
      <c r="G66" s="13"/>
      <c r="H66" s="13"/>
      <c r="I66" s="13"/>
      <c r="J66" s="13"/>
      <c r="K66" s="13"/>
      <c r="L66" s="13"/>
      <c r="M66" s="13"/>
      <c r="N66" s="13"/>
      <c r="O66" s="24">
        <f>E66</f>
        <v>24993</v>
      </c>
      <c r="P66" s="12"/>
      <c r="Q66" s="13">
        <v>24993</v>
      </c>
      <c r="R66" s="27" t="s">
        <v>52</v>
      </c>
      <c r="S66" s="13"/>
    </row>
    <row r="67" spans="1:38" s="7" customFormat="1" ht="30" customHeight="1" x14ac:dyDescent="0.25">
      <c r="A67" s="17"/>
      <c r="B67" s="18"/>
      <c r="C67" s="44"/>
      <c r="D67" s="18"/>
      <c r="E67" s="18"/>
      <c r="F67" s="18"/>
      <c r="G67" s="18"/>
      <c r="H67" s="18"/>
      <c r="I67" s="18"/>
      <c r="J67" s="19"/>
      <c r="K67" s="19"/>
      <c r="L67" s="19"/>
      <c r="M67" s="18"/>
      <c r="N67" s="18"/>
      <c r="O67" s="18"/>
      <c r="P67" s="20">
        <f>A68</f>
        <v>60187</v>
      </c>
      <c r="Q67" s="18"/>
      <c r="R67" s="21"/>
      <c r="S67" s="18">
        <f>SUM(O63:O66)-SUM(Q63:Q66)</f>
        <v>1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30" customHeight="1" x14ac:dyDescent="0.25">
      <c r="A68" s="16">
        <v>60187</v>
      </c>
      <c r="B68" s="22" t="s">
        <v>65</v>
      </c>
      <c r="C68" s="43">
        <v>45246</v>
      </c>
      <c r="D68" s="23">
        <v>11</v>
      </c>
      <c r="E68" s="13">
        <v>209550</v>
      </c>
      <c r="F68" s="13">
        <v>15260</v>
      </c>
      <c r="G68" s="13">
        <f>E68-F68</f>
        <v>194290</v>
      </c>
      <c r="H68" s="13">
        <f>G68*18%</f>
        <v>34972.199999999997</v>
      </c>
      <c r="I68" s="13">
        <f>G68+H68</f>
        <v>229262.2</v>
      </c>
      <c r="J68" s="13">
        <f>G68*1%</f>
        <v>1942.9</v>
      </c>
      <c r="K68" s="13">
        <f>5%*G68</f>
        <v>9714.5</v>
      </c>
      <c r="L68" s="13">
        <v>0</v>
      </c>
      <c r="M68" s="24">
        <f>H68</f>
        <v>34972.199999999997</v>
      </c>
      <c r="N68" s="13"/>
      <c r="O68" s="13">
        <f>G68-J68-K68-L68</f>
        <v>182632.6</v>
      </c>
      <c r="P68" s="12"/>
      <c r="Q68" s="13">
        <v>182632</v>
      </c>
      <c r="R68" s="27" t="s">
        <v>43</v>
      </c>
      <c r="S68" s="13"/>
    </row>
    <row r="69" spans="1:38" ht="30" customHeight="1" x14ac:dyDescent="0.25">
      <c r="A69" s="16">
        <v>60187</v>
      </c>
      <c r="B69" s="22" t="s">
        <v>65</v>
      </c>
      <c r="C69" s="43">
        <v>45287</v>
      </c>
      <c r="D69" s="23">
        <v>13</v>
      </c>
      <c r="E69" s="13">
        <v>114300</v>
      </c>
      <c r="F69" s="13">
        <v>0</v>
      </c>
      <c r="G69" s="13">
        <f>E69-F69</f>
        <v>114300</v>
      </c>
      <c r="H69" s="13">
        <f>G69*18%</f>
        <v>20574</v>
      </c>
      <c r="I69" s="13">
        <f>G69+H69</f>
        <v>134874</v>
      </c>
      <c r="J69" s="13">
        <f>G69*1%</f>
        <v>1143</v>
      </c>
      <c r="K69" s="13">
        <f>5%*G69</f>
        <v>5715</v>
      </c>
      <c r="L69" s="13">
        <v>0</v>
      </c>
      <c r="M69" s="24">
        <f>H69</f>
        <v>20574</v>
      </c>
      <c r="N69" s="13"/>
      <c r="O69" s="13">
        <f>G69-J69-K69-L69</f>
        <v>107442</v>
      </c>
      <c r="P69" s="12"/>
      <c r="Q69" s="13">
        <v>34972</v>
      </c>
      <c r="R69" s="27" t="s">
        <v>42</v>
      </c>
      <c r="S69" s="13"/>
    </row>
    <row r="70" spans="1:38" ht="30" customHeight="1" x14ac:dyDescent="0.25">
      <c r="A70" s="16">
        <v>60187</v>
      </c>
      <c r="B70" s="22" t="s">
        <v>6</v>
      </c>
      <c r="C70" s="43"/>
      <c r="D70" s="23">
        <v>11</v>
      </c>
      <c r="E70" s="13">
        <f>M68</f>
        <v>34972.199999999997</v>
      </c>
      <c r="F70" s="13"/>
      <c r="G70" s="13"/>
      <c r="H70" s="13"/>
      <c r="I70" s="13"/>
      <c r="J70" s="13"/>
      <c r="K70" s="13"/>
      <c r="L70" s="13"/>
      <c r="M70" s="13"/>
      <c r="N70" s="13"/>
      <c r="O70" s="24">
        <f>E70</f>
        <v>34972.199999999997</v>
      </c>
      <c r="P70" s="12"/>
      <c r="Q70" s="13">
        <v>107442</v>
      </c>
      <c r="R70" s="27" t="s">
        <v>45</v>
      </c>
      <c r="S70" s="13"/>
    </row>
    <row r="71" spans="1:38" ht="30" customHeight="1" x14ac:dyDescent="0.25">
      <c r="A71" s="16">
        <v>60187</v>
      </c>
      <c r="B71" s="22" t="s">
        <v>6</v>
      </c>
      <c r="C71" s="43"/>
      <c r="D71" s="23">
        <v>13</v>
      </c>
      <c r="E71" s="13">
        <f>M69</f>
        <v>20574</v>
      </c>
      <c r="F71" s="13"/>
      <c r="G71" s="13"/>
      <c r="H71" s="13"/>
      <c r="I71" s="13"/>
      <c r="J71" s="13"/>
      <c r="K71" s="13"/>
      <c r="L71" s="13"/>
      <c r="M71" s="13"/>
      <c r="N71" s="13"/>
      <c r="O71" s="24">
        <f>E71</f>
        <v>20574</v>
      </c>
      <c r="P71" s="12"/>
      <c r="Q71" s="13">
        <v>20574</v>
      </c>
      <c r="R71" s="27" t="s">
        <v>49</v>
      </c>
      <c r="S71" s="13"/>
    </row>
    <row r="72" spans="1:38" ht="30" customHeight="1" x14ac:dyDescent="0.25">
      <c r="A72" s="16">
        <v>60187</v>
      </c>
      <c r="B72" s="22"/>
      <c r="C72" s="43"/>
      <c r="D72" s="2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2"/>
      <c r="Q72" s="13"/>
      <c r="R72" s="27"/>
      <c r="S72" s="13"/>
    </row>
    <row r="73" spans="1:38" s="7" customFormat="1" ht="30" customHeight="1" x14ac:dyDescent="0.25">
      <c r="A73" s="17"/>
      <c r="B73" s="18"/>
      <c r="C73" s="44"/>
      <c r="D73" s="18"/>
      <c r="E73" s="18"/>
      <c r="F73" s="18"/>
      <c r="G73" s="18"/>
      <c r="H73" s="18"/>
      <c r="I73" s="18"/>
      <c r="J73" s="19"/>
      <c r="K73" s="19"/>
      <c r="L73" s="19"/>
      <c r="M73" s="18"/>
      <c r="N73" s="18"/>
      <c r="O73" s="18"/>
      <c r="P73" s="20">
        <f>A74</f>
        <v>62594</v>
      </c>
      <c r="Q73" s="18"/>
      <c r="R73" s="21"/>
      <c r="S73" s="18">
        <f>SUM(O68:O72)-SUM(Q68:Q72)</f>
        <v>0.79999999998835847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30" customHeight="1" x14ac:dyDescent="0.25">
      <c r="A74" s="16">
        <v>62594</v>
      </c>
      <c r="B74" s="22" t="s">
        <v>64</v>
      </c>
      <c r="C74" s="43">
        <v>45353</v>
      </c>
      <c r="D74" s="23">
        <v>17</v>
      </c>
      <c r="E74" s="13">
        <v>185000</v>
      </c>
      <c r="F74" s="13"/>
      <c r="G74" s="13">
        <f>E74-F74</f>
        <v>185000</v>
      </c>
      <c r="H74" s="13">
        <f>G74*18%</f>
        <v>33300</v>
      </c>
      <c r="I74" s="13">
        <f>G74+H74</f>
        <v>218300</v>
      </c>
      <c r="J74" s="13">
        <f>G74*1%</f>
        <v>1850</v>
      </c>
      <c r="K74" s="13">
        <f>5%*G74</f>
        <v>9250</v>
      </c>
      <c r="L74" s="13">
        <v>0</v>
      </c>
      <c r="M74" s="24">
        <f>H74</f>
        <v>33300</v>
      </c>
      <c r="N74" s="28"/>
      <c r="O74" s="13">
        <f>G74-J74-K74-L74</f>
        <v>173900</v>
      </c>
      <c r="P74" s="12"/>
      <c r="Q74" s="13">
        <v>173900</v>
      </c>
      <c r="R74" s="27" t="s">
        <v>50</v>
      </c>
      <c r="S74" s="13"/>
    </row>
    <row r="75" spans="1:38" ht="30" customHeight="1" x14ac:dyDescent="0.25">
      <c r="A75" s="16">
        <v>62594</v>
      </c>
      <c r="B75" s="22" t="s">
        <v>6</v>
      </c>
      <c r="C75" s="43"/>
      <c r="D75" s="23">
        <v>17</v>
      </c>
      <c r="E75" s="13">
        <f>M74</f>
        <v>33300</v>
      </c>
      <c r="F75" s="13"/>
      <c r="G75" s="13"/>
      <c r="H75" s="13"/>
      <c r="I75" s="13"/>
      <c r="J75" s="13"/>
      <c r="K75" s="13"/>
      <c r="L75" s="13"/>
      <c r="M75" s="13"/>
      <c r="N75" s="13"/>
      <c r="O75" s="24">
        <f>E75</f>
        <v>33300</v>
      </c>
      <c r="P75" s="12"/>
      <c r="Q75" s="13">
        <v>33300</v>
      </c>
      <c r="R75" s="29" t="s">
        <v>53</v>
      </c>
      <c r="S75" s="13"/>
    </row>
    <row r="76" spans="1:38" ht="30" customHeight="1" x14ac:dyDescent="0.25">
      <c r="A76" s="16">
        <v>62594</v>
      </c>
      <c r="B76" s="22" t="s">
        <v>64</v>
      </c>
      <c r="C76" s="43">
        <v>45455</v>
      </c>
      <c r="D76" s="23">
        <v>2</v>
      </c>
      <c r="E76" s="13">
        <v>119800</v>
      </c>
      <c r="F76" s="13"/>
      <c r="G76" s="13">
        <f>E76-F76</f>
        <v>119800</v>
      </c>
      <c r="H76" s="13">
        <f>G76*18%</f>
        <v>21564</v>
      </c>
      <c r="I76" s="13">
        <f>G76+H76</f>
        <v>141364</v>
      </c>
      <c r="J76" s="13">
        <f>G76*1%</f>
        <v>1198</v>
      </c>
      <c r="K76" s="13">
        <f>5%*G76</f>
        <v>5990</v>
      </c>
      <c r="L76" s="13">
        <v>0</v>
      </c>
      <c r="M76" s="24">
        <f>H76</f>
        <v>21564</v>
      </c>
      <c r="N76" s="28"/>
      <c r="O76" s="13">
        <f>G76-J76-K76-L76</f>
        <v>112612</v>
      </c>
      <c r="P76" s="13"/>
      <c r="Q76" s="13">
        <v>112612</v>
      </c>
      <c r="R76" s="30" t="s">
        <v>55</v>
      </c>
      <c r="S76" s="13"/>
    </row>
    <row r="77" spans="1:38" ht="30" customHeight="1" x14ac:dyDescent="0.25">
      <c r="A77" s="16">
        <v>62594</v>
      </c>
      <c r="B77" s="22" t="s">
        <v>6</v>
      </c>
      <c r="C77" s="43">
        <v>45493</v>
      </c>
      <c r="D77" s="23">
        <v>2</v>
      </c>
      <c r="E77" s="13">
        <v>21564</v>
      </c>
      <c r="F77" s="13"/>
      <c r="G77" s="13"/>
      <c r="H77" s="13"/>
      <c r="I77" s="13"/>
      <c r="J77" s="13"/>
      <c r="K77" s="13"/>
      <c r="L77" s="13"/>
      <c r="M77" s="13"/>
      <c r="N77" s="28"/>
      <c r="O77" s="24">
        <v>21564</v>
      </c>
      <c r="P77" s="13"/>
      <c r="Q77" s="13"/>
      <c r="R77" s="31"/>
      <c r="S77" s="13">
        <f>SUM(O74:O77)-SUM(Q74:Q77)</f>
        <v>21564</v>
      </c>
    </row>
    <row r="78" spans="1:38" s="7" customFormat="1" ht="30" customHeight="1" x14ac:dyDescent="0.25">
      <c r="A78" s="16">
        <v>62594</v>
      </c>
      <c r="B78" s="18"/>
      <c r="C78" s="44"/>
      <c r="D78" s="18"/>
      <c r="E78" s="18"/>
      <c r="F78" s="18"/>
      <c r="G78" s="18"/>
      <c r="H78" s="18"/>
      <c r="I78" s="18"/>
      <c r="J78" s="19"/>
      <c r="K78" s="19"/>
      <c r="L78" s="19"/>
      <c r="M78" s="18"/>
      <c r="N78" s="18"/>
      <c r="O78" s="18"/>
      <c r="P78" s="20">
        <f>A79</f>
        <v>63777</v>
      </c>
      <c r="Q78" s="18"/>
      <c r="R78" s="21"/>
      <c r="S78" s="18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30" customHeight="1" x14ac:dyDescent="0.25">
      <c r="A79" s="16">
        <v>63777</v>
      </c>
      <c r="B79" s="22" t="s">
        <v>63</v>
      </c>
      <c r="C79" s="43">
        <v>45426</v>
      </c>
      <c r="D79" s="23">
        <v>1</v>
      </c>
      <c r="E79" s="13">
        <v>304800</v>
      </c>
      <c r="F79" s="13"/>
      <c r="G79" s="13">
        <f>E79-F79</f>
        <v>304800</v>
      </c>
      <c r="H79" s="13">
        <f>G79*18%</f>
        <v>54864</v>
      </c>
      <c r="I79" s="13">
        <f>G79+H79</f>
        <v>359664</v>
      </c>
      <c r="J79" s="13">
        <f>G79*1%</f>
        <v>3048</v>
      </c>
      <c r="K79" s="13">
        <f>5%*G79</f>
        <v>15240</v>
      </c>
      <c r="L79" s="13">
        <v>0</v>
      </c>
      <c r="M79" s="24">
        <f>H79</f>
        <v>54864</v>
      </c>
      <c r="N79" s="28"/>
      <c r="O79" s="13">
        <f>G79-J79-K79-L79</f>
        <v>286512</v>
      </c>
      <c r="P79" s="13"/>
      <c r="Q79" s="13">
        <v>54864</v>
      </c>
      <c r="R79" s="30" t="s">
        <v>56</v>
      </c>
      <c r="S79" s="13"/>
    </row>
    <row r="80" spans="1:38" ht="30" customHeight="1" x14ac:dyDescent="0.25">
      <c r="A80" s="16">
        <v>63777</v>
      </c>
      <c r="B80" s="22" t="s">
        <v>6</v>
      </c>
      <c r="C80" s="43"/>
      <c r="D80" s="23">
        <v>1</v>
      </c>
      <c r="E80" s="13">
        <f>M79</f>
        <v>54864</v>
      </c>
      <c r="F80" s="13"/>
      <c r="G80" s="13"/>
      <c r="H80" s="13"/>
      <c r="I80" s="13"/>
      <c r="J80" s="13"/>
      <c r="K80" s="13"/>
      <c r="L80" s="13"/>
      <c r="M80" s="32"/>
      <c r="N80" s="28"/>
      <c r="O80" s="24">
        <f>E80</f>
        <v>54864</v>
      </c>
      <c r="P80" s="13"/>
      <c r="Q80" s="13">
        <v>286512</v>
      </c>
      <c r="R80" s="30" t="s">
        <v>57</v>
      </c>
      <c r="S80" s="13"/>
    </row>
    <row r="81" spans="1:19" ht="30" customHeight="1" x14ac:dyDescent="0.25">
      <c r="A81" s="16">
        <v>63777</v>
      </c>
      <c r="B81" s="22"/>
      <c r="C81" s="43"/>
      <c r="D81" s="23"/>
      <c r="E81" s="13"/>
      <c r="F81" s="13"/>
      <c r="G81" s="13"/>
      <c r="H81" s="13"/>
      <c r="I81" s="13"/>
      <c r="J81" s="13"/>
      <c r="K81" s="13"/>
      <c r="L81" s="13"/>
      <c r="M81" s="32"/>
      <c r="N81" s="28"/>
      <c r="O81" s="32"/>
      <c r="P81" s="13"/>
      <c r="Q81" s="13"/>
      <c r="R81" s="30"/>
      <c r="S81" s="13">
        <f>SUM(O79:O81)-SUM(Q79:Q81)</f>
        <v>0</v>
      </c>
    </row>
    <row r="82" spans="1:19" ht="30" customHeight="1" x14ac:dyDescent="0.25">
      <c r="A82" s="16">
        <v>63777</v>
      </c>
      <c r="B82" s="22"/>
      <c r="C82" s="43"/>
      <c r="D82" s="23"/>
      <c r="E82" s="13"/>
      <c r="F82" s="13"/>
      <c r="G82" s="13"/>
      <c r="H82" s="13"/>
      <c r="I82" s="13"/>
      <c r="J82" s="13"/>
      <c r="K82" s="13"/>
      <c r="L82" s="13"/>
      <c r="M82" s="32"/>
      <c r="N82" s="28"/>
      <c r="O82" s="32"/>
      <c r="P82" s="13"/>
      <c r="Q82" s="13"/>
      <c r="R82" s="30"/>
      <c r="S82" s="13"/>
    </row>
    <row r="83" spans="1:19" ht="30" customHeight="1" x14ac:dyDescent="0.25">
      <c r="A83" s="16">
        <v>63777</v>
      </c>
      <c r="B83" s="22"/>
      <c r="C83" s="43"/>
      <c r="D83" s="23"/>
      <c r="E83" s="13"/>
      <c r="F83" s="13"/>
      <c r="G83" s="13"/>
      <c r="H83" s="13"/>
      <c r="I83" s="13"/>
      <c r="J83" s="13"/>
      <c r="K83" s="13"/>
      <c r="L83" s="13"/>
      <c r="M83" s="32"/>
      <c r="N83" s="28"/>
      <c r="O83" s="13"/>
      <c r="P83" s="13"/>
      <c r="Q83" s="13"/>
      <c r="R83" s="30"/>
      <c r="S83" s="13"/>
    </row>
    <row r="84" spans="1:19" ht="30" customHeight="1" x14ac:dyDescent="0.25">
      <c r="A84" s="52">
        <v>63777</v>
      </c>
      <c r="B84" s="53"/>
      <c r="C84" s="54"/>
      <c r="D84" s="55"/>
      <c r="E84" s="56" t="s">
        <v>59</v>
      </c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7"/>
      <c r="S84" s="56"/>
    </row>
    <row r="85" spans="1:19" ht="30" customHeight="1" x14ac:dyDescent="0.25">
      <c r="A85" s="2"/>
      <c r="C85" s="2"/>
      <c r="H85" s="2"/>
      <c r="I85" s="2"/>
    </row>
    <row r="86" spans="1:19" ht="30" customHeight="1" x14ac:dyDescent="0.25">
      <c r="A86" s="2"/>
      <c r="C86" s="2"/>
      <c r="H86" s="2"/>
      <c r="I86" s="2"/>
    </row>
    <row r="87" spans="1:19" ht="30" customHeight="1" x14ac:dyDescent="0.25">
      <c r="A87" s="2"/>
      <c r="C87" s="2"/>
      <c r="H87" s="2"/>
      <c r="I87" s="2"/>
    </row>
    <row r="88" spans="1:19" ht="30" customHeight="1" x14ac:dyDescent="0.25">
      <c r="A88" s="4"/>
      <c r="B88" s="3"/>
      <c r="C88" s="4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1"/>
      <c r="S88" s="3"/>
    </row>
    <row r="89" spans="1:19" ht="30" customHeight="1" x14ac:dyDescent="0.25">
      <c r="A89" s="4"/>
      <c r="B89" s="3"/>
      <c r="C89" s="45"/>
      <c r="D89" s="3"/>
      <c r="E89" s="3"/>
      <c r="F89" s="3"/>
      <c r="G89" s="3"/>
      <c r="H89" s="3"/>
      <c r="I89" s="6"/>
      <c r="J89" s="6"/>
      <c r="K89" s="6"/>
      <c r="L89" s="6"/>
      <c r="M89" s="6"/>
      <c r="N89" s="3"/>
      <c r="O89" s="3"/>
      <c r="P89" s="3"/>
      <c r="Q89" s="3"/>
      <c r="R89" s="1"/>
      <c r="S89" s="3"/>
    </row>
    <row r="90" spans="1:19" ht="30" customHeight="1" x14ac:dyDescent="0.25">
      <c r="A90" s="4"/>
      <c r="B90" s="3"/>
      <c r="C90" s="45"/>
      <c r="D90" s="3"/>
      <c r="E90" s="3"/>
      <c r="F90" s="3"/>
      <c r="G90" s="3"/>
      <c r="H90" s="3"/>
      <c r="I90" s="3"/>
      <c r="J90" s="3"/>
      <c r="K90" s="3"/>
      <c r="L90" s="3"/>
      <c r="M90" s="3"/>
      <c r="N90" s="1"/>
      <c r="O90" s="3"/>
    </row>
    <row r="91" spans="1:19" ht="30" customHeight="1" x14ac:dyDescent="0.25">
      <c r="A91" s="4"/>
      <c r="B91" s="3"/>
      <c r="C91" s="45"/>
      <c r="D91" s="3"/>
      <c r="E91" s="3"/>
      <c r="F91" s="3"/>
      <c r="G91" s="3"/>
      <c r="H91" s="3"/>
      <c r="I91" s="3"/>
      <c r="J91" s="3"/>
      <c r="K91" s="3"/>
      <c r="L91" s="3"/>
      <c r="M91" s="3"/>
      <c r="N91" s="1"/>
      <c r="O91" s="3"/>
    </row>
    <row r="92" spans="1:19" ht="30" customHeight="1" x14ac:dyDescent="0.25">
      <c r="A92" s="4"/>
      <c r="B92" s="3"/>
      <c r="C92" s="45"/>
      <c r="D92" s="3"/>
      <c r="E92" s="3"/>
      <c r="F92" s="3"/>
      <c r="G92" s="3"/>
      <c r="H92" s="3"/>
      <c r="I92" s="3"/>
      <c r="J92" s="3"/>
      <c r="K92" s="3"/>
      <c r="L92" s="3"/>
      <c r="M92" s="3"/>
      <c r="N92" s="1"/>
      <c r="O92" s="3"/>
    </row>
    <row r="93" spans="1:19" ht="30" customHeight="1" x14ac:dyDescent="0.25">
      <c r="A93" s="4"/>
      <c r="B93" s="3"/>
      <c r="C93" s="45"/>
      <c r="D93" s="3"/>
      <c r="E93" s="3"/>
      <c r="F93" s="3"/>
      <c r="G93" s="3"/>
      <c r="H93" s="3"/>
      <c r="I93" s="3"/>
      <c r="J93" s="3"/>
      <c r="K93" s="3"/>
      <c r="L93" s="3"/>
      <c r="M93" s="3"/>
      <c r="N93" s="1"/>
      <c r="O93" s="3"/>
    </row>
    <row r="94" spans="1:19" ht="30" customHeight="1" x14ac:dyDescent="0.25">
      <c r="A94" s="4"/>
      <c r="B94" s="3"/>
      <c r="C94" s="45"/>
      <c r="D94" s="3"/>
      <c r="E94" s="3"/>
      <c r="F94" s="3"/>
      <c r="G94" s="3"/>
      <c r="H94" s="3"/>
      <c r="I94" s="3"/>
      <c r="J94" s="3"/>
      <c r="K94" s="3"/>
      <c r="L94" s="3"/>
      <c r="M94" s="3"/>
      <c r="N94" s="1"/>
      <c r="O94" s="3"/>
    </row>
    <row r="95" spans="1:19" ht="30" customHeight="1" x14ac:dyDescent="0.25">
      <c r="A95" s="4"/>
      <c r="B95" s="3"/>
      <c r="C95" s="45"/>
      <c r="D95" s="3"/>
      <c r="E95" s="3"/>
      <c r="F95" s="3"/>
      <c r="G95" s="3"/>
      <c r="H95" s="3"/>
      <c r="I95" s="3"/>
      <c r="J95" s="3"/>
      <c r="K95" s="3"/>
      <c r="L95" s="3"/>
      <c r="M95" s="3"/>
      <c r="N95" s="1"/>
      <c r="O95" s="3"/>
    </row>
    <row r="96" spans="1:19" ht="30" customHeight="1" x14ac:dyDescent="0.25">
      <c r="A96" s="4"/>
      <c r="B96" s="3"/>
      <c r="C96" s="45"/>
      <c r="D96" s="3"/>
      <c r="E96" s="3"/>
      <c r="F96" s="3"/>
      <c r="G96" s="3"/>
      <c r="H96" s="3"/>
      <c r="I96" s="3"/>
      <c r="J96" s="3"/>
      <c r="K96" s="3"/>
      <c r="L96" s="3"/>
      <c r="M96" s="3"/>
      <c r="N96" s="1"/>
      <c r="O96" s="3"/>
    </row>
    <row r="97" spans="1:19" ht="30" customHeight="1" x14ac:dyDescent="0.25">
      <c r="A97" s="4"/>
      <c r="B97" s="3"/>
      <c r="C97" s="4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1"/>
      <c r="S97" s="3"/>
    </row>
    <row r="98" spans="1:19" ht="30" customHeight="1" x14ac:dyDescent="0.25">
      <c r="A98" s="4"/>
      <c r="B98" s="3"/>
      <c r="C98" s="4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1"/>
      <c r="S98" s="3"/>
    </row>
    <row r="99" spans="1:19" ht="30" customHeight="1" x14ac:dyDescent="0.25">
      <c r="A99" s="4"/>
      <c r="B99" s="3"/>
      <c r="C99" s="4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1"/>
      <c r="S99" s="3"/>
    </row>
    <row r="100" spans="1:19" ht="30" customHeight="1" x14ac:dyDescent="0.25">
      <c r="A100" s="4"/>
      <c r="B100" s="3"/>
      <c r="C100" s="4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1"/>
      <c r="S100" s="3"/>
    </row>
    <row r="101" spans="1:19" ht="30" customHeight="1" x14ac:dyDescent="0.25">
      <c r="A101" s="4"/>
      <c r="B101" s="3"/>
      <c r="C101" s="4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1"/>
      <c r="S101" s="3"/>
    </row>
    <row r="102" spans="1:19" ht="30" customHeight="1" x14ac:dyDescent="0.25">
      <c r="A102" s="4"/>
      <c r="B102" s="3"/>
      <c r="C102" s="4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1"/>
      <c r="S102" s="3"/>
    </row>
    <row r="103" spans="1:19" ht="30" customHeight="1" x14ac:dyDescent="0.25">
      <c r="A103" s="4"/>
      <c r="B103" s="3"/>
      <c r="C103" s="4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1"/>
      <c r="S103" s="3"/>
    </row>
    <row r="104" spans="1:19" ht="30" customHeight="1" x14ac:dyDescent="0.25">
      <c r="A104" s="4"/>
      <c r="B104" s="3"/>
      <c r="C104" s="4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1"/>
      <c r="S104" s="3"/>
    </row>
    <row r="105" spans="1:19" ht="30" customHeight="1" x14ac:dyDescent="0.25">
      <c r="A105" s="4"/>
      <c r="B105" s="3"/>
      <c r="C105" s="4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1"/>
      <c r="S105" s="3"/>
    </row>
    <row r="106" spans="1:19" ht="30" customHeight="1" x14ac:dyDescent="0.25">
      <c r="A106" s="4"/>
      <c r="B106" s="3"/>
      <c r="C106" s="4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1"/>
      <c r="S106" s="3"/>
    </row>
    <row r="107" spans="1:19" ht="30" customHeight="1" x14ac:dyDescent="0.25">
      <c r="A107" s="4"/>
      <c r="B107" s="3"/>
      <c r="C107" s="4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1"/>
      <c r="S107" s="3"/>
    </row>
    <row r="108" spans="1:19" ht="30" customHeight="1" x14ac:dyDescent="0.25">
      <c r="A108" s="4"/>
      <c r="B108" s="3"/>
      <c r="C108" s="4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1"/>
      <c r="S108" s="3"/>
    </row>
    <row r="109" spans="1:19" ht="30" customHeight="1" x14ac:dyDescent="0.25">
      <c r="A109" s="4"/>
      <c r="B109" s="3"/>
      <c r="C109" s="4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1"/>
      <c r="S109" s="3"/>
    </row>
    <row r="110" spans="1:19" ht="30" customHeight="1" x14ac:dyDescent="0.25">
      <c r="A110" s="4"/>
      <c r="B110" s="3"/>
      <c r="C110" s="4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1"/>
      <c r="S110" s="3"/>
    </row>
    <row r="111" spans="1:19" ht="30" customHeight="1" x14ac:dyDescent="0.25">
      <c r="A111" s="4"/>
      <c r="B111" s="3"/>
      <c r="C111" s="4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1"/>
      <c r="S111" s="3"/>
    </row>
    <row r="112" spans="1:19" ht="30" customHeight="1" x14ac:dyDescent="0.25">
      <c r="A112" s="4"/>
      <c r="B112" s="3"/>
      <c r="C112" s="4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1"/>
      <c r="S112" s="3"/>
    </row>
    <row r="113" spans="1:19" ht="30" customHeight="1" x14ac:dyDescent="0.25">
      <c r="A113" s="4"/>
      <c r="B113" s="3"/>
      <c r="C113" s="4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1"/>
      <c r="S113" s="3"/>
    </row>
    <row r="114" spans="1:19" ht="30" customHeight="1" x14ac:dyDescent="0.25">
      <c r="A114" s="4"/>
      <c r="B114" s="3"/>
      <c r="C114" s="4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1"/>
      <c r="S114" s="3"/>
    </row>
    <row r="115" spans="1:19" ht="30" customHeight="1" x14ac:dyDescent="0.25">
      <c r="A115" s="4"/>
      <c r="B115" s="3"/>
      <c r="C115" s="4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1"/>
      <c r="S115" s="3"/>
    </row>
    <row r="116" spans="1:19" ht="30" customHeight="1" x14ac:dyDescent="0.25">
      <c r="A116" s="4"/>
      <c r="B116" s="3"/>
      <c r="C116" s="4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1"/>
      <c r="S116" s="3"/>
    </row>
    <row r="117" spans="1:19" ht="30" customHeight="1" x14ac:dyDescent="0.25">
      <c r="A117" s="4"/>
      <c r="B117" s="3"/>
      <c r="C117" s="4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1"/>
      <c r="S117" s="3"/>
    </row>
    <row r="118" spans="1:19" ht="30" customHeight="1" x14ac:dyDescent="0.25">
      <c r="A118" s="4"/>
      <c r="B118" s="3"/>
      <c r="C118" s="4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1"/>
      <c r="S118" s="3"/>
    </row>
    <row r="119" spans="1:19" ht="30" customHeight="1" x14ac:dyDescent="0.25">
      <c r="A119" s="4"/>
      <c r="B119" s="3"/>
      <c r="C119" s="4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1"/>
      <c r="S119" s="3"/>
    </row>
    <row r="120" spans="1:19" ht="30" customHeight="1" x14ac:dyDescent="0.25">
      <c r="A120" s="4"/>
      <c r="B120" s="3"/>
      <c r="C120" s="4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1"/>
      <c r="S120" s="3"/>
    </row>
    <row r="121" spans="1:19" ht="30" customHeight="1" x14ac:dyDescent="0.25">
      <c r="A121" s="4"/>
      <c r="B121" s="3"/>
      <c r="C121" s="4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1"/>
      <c r="S121" s="3"/>
    </row>
    <row r="122" spans="1:19" ht="30" customHeight="1" x14ac:dyDescent="0.25">
      <c r="A122" s="4"/>
      <c r="B122" s="3"/>
      <c r="C122" s="4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1"/>
      <c r="S122" s="3"/>
    </row>
    <row r="123" spans="1:19" ht="30" customHeight="1" x14ac:dyDescent="0.25">
      <c r="A123" s="4"/>
      <c r="B123" s="3"/>
      <c r="C123" s="4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1"/>
      <c r="S123" s="3"/>
    </row>
    <row r="124" spans="1:19" ht="30" customHeight="1" x14ac:dyDescent="0.25">
      <c r="A124" s="4"/>
      <c r="B124" s="3"/>
      <c r="C124" s="4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1"/>
      <c r="S124" s="3"/>
    </row>
    <row r="125" spans="1:19" ht="30" customHeight="1" x14ac:dyDescent="0.25">
      <c r="A125" s="4"/>
      <c r="B125" s="3"/>
      <c r="C125" s="4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1"/>
      <c r="S125" s="3"/>
    </row>
    <row r="126" spans="1:19" ht="30" customHeight="1" x14ac:dyDescent="0.25">
      <c r="A126" s="4"/>
      <c r="B126" s="3"/>
      <c r="C126" s="4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1"/>
      <c r="S126" s="3"/>
    </row>
    <row r="127" spans="1:19" ht="30" customHeight="1" x14ac:dyDescent="0.25">
      <c r="A127" s="4"/>
      <c r="B127" s="3"/>
      <c r="C127" s="4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1"/>
      <c r="S127" s="3"/>
    </row>
    <row r="128" spans="1:19" ht="30" customHeight="1" x14ac:dyDescent="0.25">
      <c r="A128" s="4"/>
      <c r="B128" s="3"/>
      <c r="C128" s="4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1"/>
      <c r="S128" s="3"/>
    </row>
    <row r="129" spans="1:19" ht="30" customHeight="1" x14ac:dyDescent="0.25">
      <c r="A129" s="4"/>
      <c r="B129" s="3"/>
      <c r="C129" s="4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1"/>
      <c r="S129" s="3"/>
    </row>
    <row r="130" spans="1:19" ht="30" customHeight="1" x14ac:dyDescent="0.25">
      <c r="A130" s="4"/>
      <c r="B130" s="3"/>
      <c r="C130" s="4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1"/>
      <c r="S130" s="3"/>
    </row>
    <row r="131" spans="1:19" ht="30" customHeight="1" x14ac:dyDescent="0.25">
      <c r="A131" s="4"/>
      <c r="B131" s="3"/>
      <c r="C131" s="4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1"/>
      <c r="S131" s="3"/>
    </row>
    <row r="132" spans="1:19" ht="30" customHeight="1" x14ac:dyDescent="0.25">
      <c r="A132" s="4"/>
      <c r="B132" s="3"/>
      <c r="C132" s="4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1"/>
      <c r="S132" s="3"/>
    </row>
    <row r="133" spans="1:19" ht="30" customHeight="1" x14ac:dyDescent="0.25">
      <c r="A133" s="4"/>
      <c r="B133" s="3"/>
      <c r="C133" s="4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1"/>
      <c r="S133" s="3"/>
    </row>
    <row r="134" spans="1:19" ht="30" customHeight="1" x14ac:dyDescent="0.25">
      <c r="A134" s="4"/>
      <c r="B134" s="3"/>
      <c r="C134" s="4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1"/>
      <c r="S134" s="3"/>
    </row>
    <row r="135" spans="1:19" ht="30" customHeight="1" x14ac:dyDescent="0.25">
      <c r="A135" s="4"/>
      <c r="B135" s="3"/>
      <c r="C135" s="4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1"/>
      <c r="S135" s="3"/>
    </row>
    <row r="136" spans="1:19" ht="30" customHeight="1" x14ac:dyDescent="0.25">
      <c r="A136" s="4"/>
      <c r="B136" s="3"/>
      <c r="C136" s="4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1"/>
      <c r="S136" s="3"/>
    </row>
    <row r="137" spans="1:19" ht="30" customHeight="1" x14ac:dyDescent="0.25">
      <c r="A137" s="4"/>
      <c r="B137" s="3"/>
      <c r="C137" s="4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1"/>
      <c r="S137" s="3"/>
    </row>
    <row r="138" spans="1:19" ht="30" customHeight="1" x14ac:dyDescent="0.25">
      <c r="A138" s="4"/>
      <c r="B138" s="3"/>
      <c r="C138" s="4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1"/>
      <c r="S138" s="3"/>
    </row>
    <row r="139" spans="1:19" ht="30" customHeight="1" x14ac:dyDescent="0.25">
      <c r="A139" s="4"/>
      <c r="B139" s="3"/>
      <c r="C139" s="4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1"/>
      <c r="S139" s="3"/>
    </row>
    <row r="140" spans="1:19" ht="30" customHeight="1" x14ac:dyDescent="0.25">
      <c r="A140" s="4"/>
      <c r="B140" s="3"/>
      <c r="C140" s="4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1"/>
      <c r="S140" s="3"/>
    </row>
    <row r="141" spans="1:19" ht="30" customHeight="1" x14ac:dyDescent="0.25">
      <c r="A141" s="4"/>
      <c r="B141" s="3"/>
      <c r="C141" s="4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1"/>
      <c r="S141" s="3"/>
    </row>
    <row r="142" spans="1:19" ht="30" customHeight="1" x14ac:dyDescent="0.25">
      <c r="A142" s="4"/>
      <c r="B142" s="3"/>
      <c r="C142" s="4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1"/>
      <c r="S142" s="3"/>
    </row>
    <row r="143" spans="1:19" ht="30" customHeight="1" x14ac:dyDescent="0.25">
      <c r="A143" s="4"/>
      <c r="B143" s="3"/>
      <c r="C143" s="4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1"/>
      <c r="S143" s="3"/>
    </row>
    <row r="144" spans="1:19" ht="30" customHeight="1" x14ac:dyDescent="0.25">
      <c r="A144" s="4"/>
      <c r="B144" s="3"/>
      <c r="C144" s="4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1"/>
      <c r="S144" s="3"/>
    </row>
  </sheetData>
  <pageMargins left="0.7" right="0.7" top="0.75" bottom="0.75" header="0.3" footer="0.3"/>
  <pageSetup scale="98" orientation="portrait" r:id="rId1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2025-06-02T11:10:56Z</dcterms:modified>
</cp:coreProperties>
</file>