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E57ACBD8-A2F5-44A3-BBDD-723B7552D835}" xr6:coauthVersionLast="36" xr6:coauthVersionMax="36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1" l="1"/>
  <c r="O12" i="1"/>
  <c r="O7" i="1"/>
  <c r="U17" i="1"/>
  <c r="G20" i="1"/>
  <c r="I20" i="1" s="1"/>
  <c r="N20" i="1" s="1"/>
  <c r="G19" i="1"/>
  <c r="I19" i="1" s="1"/>
  <c r="N19" i="1" s="1"/>
  <c r="E18" i="1"/>
  <c r="G18" i="1" s="1"/>
  <c r="E17" i="1"/>
  <c r="G17" i="1" s="1"/>
  <c r="L18" i="1" l="1"/>
  <c r="J17" i="1"/>
  <c r="H17" i="1"/>
  <c r="M17" i="1" s="1"/>
  <c r="K17" i="1"/>
  <c r="J18" i="1"/>
  <c r="H18" i="1"/>
  <c r="M18" i="1" s="1"/>
  <c r="K18" i="1"/>
  <c r="I17" i="1" l="1"/>
  <c r="N17" i="1" s="1"/>
  <c r="I18" i="1"/>
  <c r="N18" i="1" s="1"/>
  <c r="W22" i="1" l="1"/>
  <c r="R13" i="1"/>
  <c r="U13" i="1" s="1"/>
  <c r="U15" i="1"/>
  <c r="E13" i="1"/>
  <c r="G13" i="1" s="1"/>
  <c r="J13" i="1" l="1"/>
  <c r="H13" i="1"/>
  <c r="M13" i="1" s="1"/>
  <c r="L13" i="1"/>
  <c r="K13" i="1"/>
  <c r="I13" i="1" l="1"/>
  <c r="N13" i="1" s="1"/>
  <c r="W16" i="1" s="1"/>
  <c r="E9" i="1" l="1"/>
  <c r="G9" i="1" s="1"/>
  <c r="L9" i="1" s="1"/>
  <c r="J9" i="1" l="1"/>
  <c r="H9" i="1"/>
  <c r="M9" i="1" s="1"/>
  <c r="K9" i="1"/>
  <c r="E8" i="1"/>
  <c r="G8" i="1" s="1"/>
  <c r="J8" i="1" s="1"/>
  <c r="I9" i="1" l="1"/>
  <c r="N9" i="1" s="1"/>
  <c r="H8" i="1"/>
  <c r="I8" i="1" s="1"/>
  <c r="K8" i="1"/>
  <c r="M8" i="1" l="1"/>
  <c r="N8" i="1"/>
  <c r="U8" i="1"/>
  <c r="U27" i="1" s="1"/>
  <c r="G11" i="1" l="1"/>
  <c r="I11" i="1" s="1"/>
  <c r="N11" i="1" l="1"/>
  <c r="G10" i="1"/>
  <c r="I10" i="1" l="1"/>
  <c r="N10" i="1" s="1"/>
  <c r="W12" i="1" s="1"/>
  <c r="N27" i="1" l="1"/>
  <c r="U29" i="1" s="1"/>
</calcChain>
</file>

<file path=xl/sharedStrings.xml><?xml version="1.0" encoding="utf-8"?>
<sst xmlns="http://schemas.openxmlformats.org/spreadsheetml/2006/main" count="64" uniqueCount="61">
  <si>
    <t>Amount</t>
  </si>
  <si>
    <t>PAYMENT NOTE No.</t>
  </si>
  <si>
    <t>UTR</t>
  </si>
  <si>
    <t>SD (5%)</t>
  </si>
  <si>
    <t>Advance paid</t>
  </si>
  <si>
    <t>Total Payable Amount Rs. -</t>
  </si>
  <si>
    <t>Total Paid Amount Rs. -</t>
  </si>
  <si>
    <t>Balance Payable Amount Rs. -</t>
  </si>
  <si>
    <t>Mohit Contractor</t>
  </si>
  <si>
    <t>Jangheri village -Pump house work  60%</t>
  </si>
  <si>
    <t>Jangheri village -Pump house work  40%</t>
  </si>
  <si>
    <t xml:space="preserve">painting &amp; finishing </t>
  </si>
  <si>
    <t>29-12-2022 NEFT/AXISP00349704442/RIUP22/1678/MOHIT CONTRACTO 1,65,326.00</t>
  </si>
  <si>
    <t>RIUP22/1678</t>
  </si>
  <si>
    <t>GST Releae Note</t>
  </si>
  <si>
    <t>27-02-2023 NEFT/AXISP00365798956/RIUP22/2324/MOHIT CONTRACTO 31658.00</t>
  </si>
  <si>
    <t>RIUP22/2324</t>
  </si>
  <si>
    <t>30-03-2023 NEFT/AXISP00376411982/RIUP22/2727/MOHIT CONTRACTO 133560.00</t>
  </si>
  <si>
    <t>RIUP22/2727</t>
  </si>
  <si>
    <t>25-05-2023 NEFT/AXISP00392595795/RIUP23/254/MOHIT CONTRACTOR 28620.00</t>
  </si>
  <si>
    <t>RIUP23/254</t>
  </si>
  <si>
    <t>Khanpur Village Pump House work</t>
  </si>
  <si>
    <t>GST Release note</t>
  </si>
  <si>
    <t>22-11-2022 NEFT/AXISP00339530127/RIUP22/1328/MOHIT CONTRACTO 148500.00</t>
  </si>
  <si>
    <t>01-03-2023 NEFT/AXISP00367214837/RIUP22/2375/MOHIT CONTRACTO 127878.00</t>
  </si>
  <si>
    <t>18-05-2023 NEFT/AXISP00391135615/RIUP23/256/MOHIT CONTRACTOR 59224.00</t>
  </si>
  <si>
    <t>RIUP22/1328</t>
  </si>
  <si>
    <t>RIUP22/2375</t>
  </si>
  <si>
    <t>RIUP23/256</t>
  </si>
  <si>
    <t>GST Release Note</t>
  </si>
  <si>
    <t>RIUP22/1659</t>
  </si>
  <si>
    <t>29-12-2022 NEFT/AXISP00349704432/RIUP22/1659/MOHIT CONTRACTO 1,67,290.00</t>
  </si>
  <si>
    <t>RIUP22/2312</t>
  </si>
  <si>
    <t>27-02-2023 NEFT/AXISP00365798943/RIUP22/2312/MOHIT CONTRACTO 32034.00</t>
  </si>
  <si>
    <t>RIUP22/2755</t>
  </si>
  <si>
    <t>30-03-2023 NEFT/AXISP00376411977/RIUP22/2755/MOHIT CONTRACTO 133560.00</t>
  </si>
  <si>
    <t>RIUP23/255</t>
  </si>
  <si>
    <t>18-05-2023 NEFT/AXISP00391135616/RIUP23/255/MOHIT CONTRACTOR 28620.00</t>
  </si>
  <si>
    <t xml:space="preserve">Mannat manti village Pump house 40% work  </t>
  </si>
  <si>
    <t xml:space="preserve">Mannat manti village Pump house 60% work  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</si>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</sst>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mm/dd/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2" fillId="2" borderId="15" xfId="1" applyNumberFormat="1" applyFont="1" applyFill="1" applyBorder="1" applyAlignment="1">
      <alignment vertical="center"/>
    </xf>
    <xf numFmtId="164" fontId="2" fillId="2" borderId="13" xfId="1" applyNumberFormat="1" applyFont="1" applyFill="1" applyBorder="1" applyAlignment="1">
      <alignment vertical="center"/>
    </xf>
    <xf numFmtId="164" fontId="2" fillId="2" borderId="3" xfId="1" applyNumberFormat="1" applyFont="1" applyFill="1" applyBorder="1" applyAlignment="1">
      <alignment vertical="center"/>
    </xf>
    <xf numFmtId="164" fontId="2" fillId="2" borderId="6" xfId="1" applyNumberFormat="1" applyFont="1" applyFill="1" applyBorder="1" applyAlignment="1">
      <alignment vertical="center"/>
    </xf>
    <xf numFmtId="9" fontId="2" fillId="2" borderId="8" xfId="1" applyNumberFormat="1" applyFont="1" applyFill="1" applyBorder="1" applyAlignment="1">
      <alignment vertical="center"/>
    </xf>
    <xf numFmtId="9" fontId="2" fillId="2" borderId="22" xfId="1" applyNumberFormat="1" applyFont="1" applyFill="1" applyBorder="1" applyAlignment="1">
      <alignment vertical="center"/>
    </xf>
    <xf numFmtId="164" fontId="2" fillId="2" borderId="22" xfId="1" applyNumberFormat="1" applyFont="1" applyFill="1" applyBorder="1" applyAlignment="1">
      <alignment vertical="center"/>
    </xf>
    <xf numFmtId="164" fontId="2" fillId="2" borderId="7" xfId="1" applyNumberFormat="1" applyFont="1" applyFill="1" applyBorder="1" applyAlignment="1">
      <alignment vertical="center"/>
    </xf>
    <xf numFmtId="9" fontId="2" fillId="2" borderId="3" xfId="1" applyNumberFormat="1" applyFont="1" applyFill="1" applyBorder="1" applyAlignment="1">
      <alignment vertical="center"/>
    </xf>
    <xf numFmtId="9" fontId="2" fillId="2" borderId="6" xfId="1" applyNumberFormat="1" applyFont="1" applyFill="1" applyBorder="1" applyAlignment="1">
      <alignment vertical="center"/>
    </xf>
    <xf numFmtId="164" fontId="2" fillId="2" borderId="5" xfId="1" applyNumberFormat="1" applyFont="1" applyFill="1" applyBorder="1" applyAlignment="1">
      <alignment vertical="center"/>
    </xf>
    <xf numFmtId="164" fontId="2" fillId="2" borderId="14" xfId="1" applyNumberFormat="1" applyFont="1" applyFill="1" applyBorder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164" fontId="2" fillId="2" borderId="23" xfId="1" applyNumberFormat="1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164" fontId="2" fillId="2" borderId="10" xfId="1" applyNumberFormat="1" applyFont="1" applyFill="1" applyBorder="1" applyAlignment="1">
      <alignment vertical="center"/>
    </xf>
    <xf numFmtId="164" fontId="2" fillId="2" borderId="12" xfId="1" applyNumberFormat="1" applyFont="1" applyFill="1" applyBorder="1" applyAlignment="1">
      <alignment vertical="center"/>
    </xf>
    <xf numFmtId="164" fontId="2" fillId="2" borderId="16" xfId="1" applyNumberFormat="1" applyFont="1" applyFill="1" applyBorder="1" applyAlignment="1">
      <alignment vertical="center"/>
    </xf>
    <xf numFmtId="164" fontId="2" fillId="2" borderId="19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164" fontId="2" fillId="2" borderId="11" xfId="1" applyNumberFormat="1" applyFont="1" applyFill="1" applyBorder="1" applyAlignment="1">
      <alignment vertical="center"/>
    </xf>
    <xf numFmtId="164" fontId="2" fillId="2" borderId="18" xfId="1" applyNumberFormat="1" applyFont="1" applyFill="1" applyBorder="1" applyAlignment="1">
      <alignment vertical="center"/>
    </xf>
    <xf numFmtId="164" fontId="2" fillId="2" borderId="24" xfId="1" applyNumberFormat="1" applyFont="1" applyFill="1" applyBorder="1" applyAlignment="1">
      <alignment vertical="center"/>
    </xf>
    <xf numFmtId="164" fontId="2" fillId="2" borderId="20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2" fillId="2" borderId="25" xfId="1" applyNumberFormat="1" applyFont="1" applyFill="1" applyBorder="1" applyAlignment="1">
      <alignment vertical="center"/>
    </xf>
    <xf numFmtId="164" fontId="2" fillId="2" borderId="26" xfId="1" applyNumberFormat="1" applyFont="1" applyFill="1" applyBorder="1" applyAlignment="1">
      <alignment vertical="center"/>
    </xf>
    <xf numFmtId="164" fontId="2" fillId="2" borderId="27" xfId="1" applyNumberFormat="1" applyFont="1" applyFill="1" applyBorder="1" applyAlignment="1">
      <alignment vertical="center"/>
    </xf>
    <xf numFmtId="164" fontId="3" fillId="2" borderId="3" xfId="1" applyNumberFormat="1" applyFont="1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164" fontId="2" fillId="2" borderId="10" xfId="1" applyNumberFormat="1" applyFont="1" applyFill="1" applyBorder="1" applyAlignment="1">
      <alignment horizontal="right" vertical="center"/>
    </xf>
    <xf numFmtId="0" fontId="2" fillId="2" borderId="8" xfId="0" quotePrefix="1" applyFont="1" applyFill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0" xfId="0" applyFont="1"/>
    <xf numFmtId="0" fontId="0" fillId="3" borderId="0" xfId="0" applyFill="1" applyAlignment="1">
      <alignment vertical="center"/>
    </xf>
    <xf numFmtId="164" fontId="2" fillId="3" borderId="9" xfId="1" applyNumberFormat="1" applyFont="1" applyFill="1" applyBorder="1" applyAlignment="1">
      <alignment vertical="center"/>
    </xf>
    <xf numFmtId="164" fontId="2" fillId="3" borderId="8" xfId="1" applyNumberFormat="1" applyFont="1" applyFill="1" applyBorder="1" applyAlignment="1">
      <alignment vertical="center"/>
    </xf>
    <xf numFmtId="164" fontId="2" fillId="3" borderId="26" xfId="1" applyNumberFormat="1" applyFont="1" applyFill="1" applyBorder="1" applyAlignment="1">
      <alignment vertical="center"/>
    </xf>
    <xf numFmtId="164" fontId="2" fillId="3" borderId="25" xfId="1" applyNumberFormat="1" applyFont="1" applyFill="1" applyBorder="1" applyAlignment="1">
      <alignment vertical="center"/>
    </xf>
    <xf numFmtId="164" fontId="2" fillId="3" borderId="6" xfId="1" applyNumberFormat="1" applyFont="1" applyFill="1" applyBorder="1" applyAlignment="1">
      <alignment vertical="center"/>
    </xf>
    <xf numFmtId="9" fontId="2" fillId="3" borderId="8" xfId="1" applyNumberFormat="1" applyFont="1" applyFill="1" applyBorder="1" applyAlignment="1">
      <alignment vertical="center"/>
    </xf>
    <xf numFmtId="9" fontId="2" fillId="3" borderId="22" xfId="1" applyNumberFormat="1" applyFont="1" applyFill="1" applyBorder="1" applyAlignment="1">
      <alignment vertical="center"/>
    </xf>
    <xf numFmtId="164" fontId="2" fillId="3" borderId="22" xfId="1" applyNumberFormat="1" applyFont="1" applyFill="1" applyBorder="1" applyAlignment="1">
      <alignment vertical="center"/>
    </xf>
    <xf numFmtId="164" fontId="2" fillId="3" borderId="7" xfId="1" applyNumberFormat="1" applyFont="1" applyFill="1" applyBorder="1" applyAlignment="1">
      <alignment vertical="center"/>
    </xf>
    <xf numFmtId="164" fontId="2" fillId="3" borderId="3" xfId="1" applyNumberFormat="1" applyFont="1" applyFill="1" applyBorder="1" applyAlignment="1">
      <alignment vertical="center"/>
    </xf>
    <xf numFmtId="9" fontId="2" fillId="3" borderId="3" xfId="1" applyNumberFormat="1" applyFont="1" applyFill="1" applyBorder="1" applyAlignment="1">
      <alignment vertical="center"/>
    </xf>
    <xf numFmtId="9" fontId="2" fillId="3" borderId="6" xfId="1" applyNumberFormat="1" applyFont="1" applyFill="1" applyBorder="1" applyAlignment="1">
      <alignment vertical="center"/>
    </xf>
    <xf numFmtId="164" fontId="2" fillId="3" borderId="5" xfId="1" applyNumberFormat="1" applyFont="1" applyFill="1" applyBorder="1" applyAlignment="1">
      <alignment vertical="center"/>
    </xf>
    <xf numFmtId="0" fontId="2" fillId="3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164" fontId="2" fillId="3" borderId="10" xfId="1" applyNumberFormat="1" applyFont="1" applyFill="1" applyBorder="1" applyAlignment="1">
      <alignment vertical="center"/>
    </xf>
    <xf numFmtId="164" fontId="2" fillId="3" borderId="23" xfId="1" applyNumberFormat="1" applyFont="1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3" fillId="4" borderId="0" xfId="0" applyFont="1" applyFill="1" applyAlignment="1">
      <alignment horizontal="center" vertical="center" wrapText="1"/>
    </xf>
    <xf numFmtId="164" fontId="0" fillId="3" borderId="0" xfId="0" applyNumberFormat="1" applyFill="1" applyAlignment="1">
      <alignment vertical="center"/>
    </xf>
    <xf numFmtId="165" fontId="0" fillId="2" borderId="0" xfId="0" applyNumberFormat="1" applyFill="1" applyAlignment="1">
      <alignment vertical="center"/>
    </xf>
    <xf numFmtId="165" fontId="2" fillId="2" borderId="15" xfId="1" applyNumberFormat="1" applyFont="1" applyFill="1" applyBorder="1" applyAlignment="1">
      <alignment vertical="center"/>
    </xf>
    <xf numFmtId="165" fontId="2" fillId="3" borderId="15" xfId="1" applyNumberFormat="1" applyFont="1" applyFill="1" applyBorder="1" applyAlignment="1">
      <alignment vertical="center"/>
    </xf>
    <xf numFmtId="165" fontId="2" fillId="2" borderId="15" xfId="0" applyNumberFormat="1" applyFont="1" applyFill="1" applyBorder="1" applyAlignment="1">
      <alignment horizontal="center" vertical="center"/>
    </xf>
    <xf numFmtId="165" fontId="2" fillId="3" borderId="10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165" fontId="2" fillId="2" borderId="10" xfId="1" applyNumberFormat="1" applyFont="1" applyFill="1" applyBorder="1" applyAlignment="1">
      <alignment vertical="center"/>
    </xf>
    <xf numFmtId="165" fontId="2" fillId="2" borderId="3" xfId="1" applyNumberFormat="1" applyFont="1" applyFill="1" applyBorder="1" applyAlignment="1">
      <alignment vertical="center"/>
    </xf>
    <xf numFmtId="165" fontId="2" fillId="2" borderId="0" xfId="1" applyNumberFormat="1" applyFont="1" applyFill="1" applyBorder="1" applyAlignment="1">
      <alignment vertical="center"/>
    </xf>
    <xf numFmtId="0" fontId="4" fillId="0" borderId="0" xfId="0" applyFont="1"/>
    <xf numFmtId="0" fontId="0" fillId="0" borderId="0" xfId="0" applyFont="1"/>
    <xf numFmtId="0" fontId="4" fillId="2" borderId="28" xfId="0" applyFont="1" applyFill="1" applyBorder="1" applyAlignment="1">
      <alignment vertical="center"/>
    </xf>
    <xf numFmtId="0" fontId="4" fillId="2" borderId="28" xfId="0" applyFont="1" applyFill="1" applyBorder="1" applyAlignment="1">
      <alignment horizontal="center" vertical="center" wrapText="1"/>
    </xf>
    <xf numFmtId="14" fontId="4" fillId="2" borderId="28" xfId="0" applyNumberFormat="1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164" fontId="6" fillId="2" borderId="28" xfId="1" applyNumberFormat="1" applyFont="1" applyFill="1" applyBorder="1" applyAlignment="1">
      <alignment horizontal="center" vertical="center"/>
    </xf>
    <xf numFmtId="164" fontId="4" fillId="2" borderId="28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2"/>
  <sheetViews>
    <sheetView tabSelected="1" zoomScale="85" zoomScaleNormal="85" workbookViewId="0">
      <selection activeCell="B4" sqref="B4"/>
    </sheetView>
  </sheetViews>
  <sheetFormatPr defaultColWidth="9" defaultRowHeight="14.4" x14ac:dyDescent="0.3"/>
  <cols>
    <col min="1" max="1" width="9" style="8"/>
    <col min="2" max="2" width="30" style="8" customWidth="1"/>
    <col min="3" max="3" width="13.44140625" style="68" bestFit="1" customWidth="1"/>
    <col min="4" max="4" width="11.5546875" style="8" bestFit="1" customWidth="1"/>
    <col min="5" max="5" width="13.33203125" style="8" bestFit="1" customWidth="1"/>
    <col min="6" max="7" width="13.33203125" style="8" customWidth="1"/>
    <col min="8" max="8" width="14.6640625" style="35" customWidth="1"/>
    <col min="9" max="9" width="12.88671875" style="35" bestFit="1" customWidth="1"/>
    <col min="10" max="10" width="10.6640625" style="8" bestFit="1" customWidth="1"/>
    <col min="11" max="11" width="10.44140625" style="8" bestFit="1" customWidth="1"/>
    <col min="12" max="12" width="10.44140625" style="8" customWidth="1"/>
    <col min="13" max="14" width="14.88671875" style="8" customWidth="1"/>
    <col min="15" max="15" width="7.33203125" style="8" customWidth="1"/>
    <col min="16" max="16" width="21.6640625" style="8" bestFit="1" customWidth="1"/>
    <col min="17" max="17" width="12.6640625" style="8" bestFit="1" customWidth="1"/>
    <col min="18" max="18" width="14.5546875" style="8" bestFit="1" customWidth="1"/>
    <col min="19" max="20" width="14.5546875" style="8" customWidth="1"/>
    <col min="21" max="21" width="15" style="8" bestFit="1" customWidth="1"/>
    <col min="22" max="22" width="72.44140625" style="8" bestFit="1" customWidth="1"/>
    <col min="23" max="23" width="10.33203125" style="8" bestFit="1" customWidth="1"/>
    <col min="24" max="16384" width="9" style="8"/>
  </cols>
  <sheetData>
    <row r="1" spans="1:23" s="78" customFormat="1" ht="24.9" customHeight="1" x14ac:dyDescent="0.3">
      <c r="A1" s="77" t="s">
        <v>40</v>
      </c>
      <c r="B1" s="8" t="s">
        <v>8</v>
      </c>
    </row>
    <row r="2" spans="1:23" s="78" customFormat="1" ht="24.9" customHeight="1" x14ac:dyDescent="0.3">
      <c r="A2" s="77" t="s">
        <v>41</v>
      </c>
      <c r="B2" s="78" t="s">
        <v>42</v>
      </c>
    </row>
    <row r="3" spans="1:23" s="78" customFormat="1" ht="30.6" customHeight="1" x14ac:dyDescent="0.3">
      <c r="A3" s="77" t="s">
        <v>43</v>
      </c>
      <c r="B3" s="77" t="s">
        <v>44</v>
      </c>
    </row>
    <row r="4" spans="1:23" s="78" customFormat="1" ht="24.9" customHeight="1" thickBot="1" x14ac:dyDescent="0.35">
      <c r="A4" s="77" t="s">
        <v>45</v>
      </c>
      <c r="B4" s="77" t="s">
        <v>44</v>
      </c>
    </row>
    <row r="5" spans="1:23" ht="43.95" customHeight="1" thickBot="1" x14ac:dyDescent="0.35">
      <c r="A5" s="79" t="s">
        <v>46</v>
      </c>
      <c r="B5" s="80" t="s">
        <v>47</v>
      </c>
      <c r="C5" s="81" t="s">
        <v>48</v>
      </c>
      <c r="D5" s="82" t="s">
        <v>49</v>
      </c>
      <c r="E5" s="80" t="s">
        <v>50</v>
      </c>
      <c r="F5" s="80" t="s">
        <v>51</v>
      </c>
      <c r="G5" s="82" t="s">
        <v>52</v>
      </c>
      <c r="H5" s="83" t="s">
        <v>53</v>
      </c>
      <c r="I5" s="84" t="s">
        <v>0</v>
      </c>
      <c r="J5" s="80" t="s">
        <v>54</v>
      </c>
      <c r="K5" s="80" t="s">
        <v>55</v>
      </c>
      <c r="L5" s="7" t="s">
        <v>11</v>
      </c>
      <c r="M5" s="80" t="s">
        <v>56</v>
      </c>
      <c r="N5" s="80" t="s">
        <v>57</v>
      </c>
      <c r="O5" s="3"/>
      <c r="P5" s="2" t="s">
        <v>1</v>
      </c>
      <c r="Q5" s="80" t="s">
        <v>58</v>
      </c>
      <c r="R5" s="80" t="s">
        <v>59</v>
      </c>
      <c r="S5" s="1" t="s">
        <v>3</v>
      </c>
      <c r="T5" s="2" t="s">
        <v>4</v>
      </c>
      <c r="U5" s="80" t="s">
        <v>60</v>
      </c>
      <c r="V5" s="80" t="s">
        <v>2</v>
      </c>
    </row>
    <row r="6" spans="1:23" x14ac:dyDescent="0.3">
      <c r="B6" s="10"/>
      <c r="C6" s="69"/>
      <c r="D6" s="11"/>
      <c r="E6" s="39"/>
      <c r="F6" s="38"/>
      <c r="G6" s="37"/>
      <c r="H6" s="14"/>
      <c r="I6" s="23"/>
      <c r="J6" s="15">
        <v>0.01</v>
      </c>
      <c r="K6" s="16">
        <v>0.05</v>
      </c>
      <c r="L6" s="16">
        <v>0.1</v>
      </c>
      <c r="M6" s="17"/>
      <c r="N6" s="17"/>
      <c r="O6" s="3"/>
      <c r="P6" s="18"/>
      <c r="Q6" s="13"/>
      <c r="R6" s="19">
        <v>0.01</v>
      </c>
      <c r="S6" s="20">
        <v>0.05</v>
      </c>
      <c r="T6" s="14"/>
      <c r="U6" s="21"/>
      <c r="V6" s="17"/>
    </row>
    <row r="7" spans="1:23" s="47" customFormat="1" ht="30" customHeight="1" x14ac:dyDescent="0.3">
      <c r="B7" s="48"/>
      <c r="C7" s="70"/>
      <c r="D7" s="49"/>
      <c r="E7" s="50"/>
      <c r="F7" s="50"/>
      <c r="G7" s="51"/>
      <c r="H7" s="52"/>
      <c r="I7" s="49"/>
      <c r="J7" s="53"/>
      <c r="K7" s="54"/>
      <c r="L7" s="54"/>
      <c r="M7" s="55"/>
      <c r="N7" s="55"/>
      <c r="O7" s="66">
        <f>A8</f>
        <v>53057</v>
      </c>
      <c r="P7" s="56"/>
      <c r="Q7" s="57"/>
      <c r="R7" s="58"/>
      <c r="S7" s="59"/>
      <c r="T7" s="52"/>
      <c r="U7" s="60"/>
      <c r="V7" s="55"/>
    </row>
    <row r="8" spans="1:23" ht="30.6" customHeight="1" x14ac:dyDescent="0.3">
      <c r="A8" s="8">
        <v>53057</v>
      </c>
      <c r="B8" s="4" t="s">
        <v>9</v>
      </c>
      <c r="C8" s="71">
        <v>44919</v>
      </c>
      <c r="D8" s="5">
        <v>2</v>
      </c>
      <c r="E8" s="22">
        <f>370000*0.6</f>
        <v>222000</v>
      </c>
      <c r="F8" s="38">
        <v>46121.53</v>
      </c>
      <c r="G8" s="38">
        <f>E8-F8</f>
        <v>175878.47</v>
      </c>
      <c r="H8" s="14">
        <f>ROUND(G8*18%,0)</f>
        <v>31658</v>
      </c>
      <c r="I8" s="23">
        <f>G8+H8</f>
        <v>207536.47</v>
      </c>
      <c r="J8" s="23">
        <f>ROUND(G8*$J$6,0)</f>
        <v>1759</v>
      </c>
      <c r="K8" s="17">
        <f>ROUND(G8*$K$6,0)</f>
        <v>8794</v>
      </c>
      <c r="L8" s="17"/>
      <c r="M8" s="17">
        <f>H8</f>
        <v>31658</v>
      </c>
      <c r="N8" s="17">
        <f>ROUND(I8-SUM(J8:M8),)</f>
        <v>165325</v>
      </c>
      <c r="O8" s="3"/>
      <c r="P8" s="24" t="s">
        <v>13</v>
      </c>
      <c r="Q8" s="13">
        <v>165326</v>
      </c>
      <c r="R8" s="13">
        <v>0</v>
      </c>
      <c r="S8" s="14">
        <v>0</v>
      </c>
      <c r="T8" s="14">
        <v>0</v>
      </c>
      <c r="U8" s="21">
        <f t="shared" ref="U8" si="0">ROUND(Q8-R8-S8-T8,)</f>
        <v>165326</v>
      </c>
      <c r="V8" s="25" t="s">
        <v>12</v>
      </c>
    </row>
    <row r="9" spans="1:23" ht="30.6" customHeight="1" x14ac:dyDescent="0.3">
      <c r="A9" s="8">
        <v>53057</v>
      </c>
      <c r="B9" s="4" t="s">
        <v>10</v>
      </c>
      <c r="C9" s="71">
        <v>44980</v>
      </c>
      <c r="D9" s="5">
        <v>3</v>
      </c>
      <c r="E9" s="22">
        <f>(370000*0.4)+11000</f>
        <v>159000</v>
      </c>
      <c r="F9" s="38">
        <v>0</v>
      </c>
      <c r="G9" s="38">
        <f>E9-F9</f>
        <v>159000</v>
      </c>
      <c r="H9" s="14">
        <f>ROUND(G9*18%,0)</f>
        <v>28620</v>
      </c>
      <c r="I9" s="23">
        <f>G9+H9</f>
        <v>187620</v>
      </c>
      <c r="J9" s="23">
        <f>ROUND(G9*$J$6,0)</f>
        <v>1590</v>
      </c>
      <c r="K9" s="17">
        <f>ROUND(G9*$K$6,0)</f>
        <v>7950</v>
      </c>
      <c r="L9" s="17">
        <f>G9*L6</f>
        <v>15900</v>
      </c>
      <c r="M9" s="17">
        <f>H9</f>
        <v>28620</v>
      </c>
      <c r="N9" s="17">
        <f>ROUND(I9-SUM(J9:M9),)</f>
        <v>133560</v>
      </c>
      <c r="O9" s="3"/>
      <c r="P9" s="24" t="s">
        <v>16</v>
      </c>
      <c r="Q9" s="13">
        <v>31658</v>
      </c>
      <c r="R9" s="13"/>
      <c r="S9" s="14"/>
      <c r="T9" s="14"/>
      <c r="U9" s="21">
        <v>31658</v>
      </c>
      <c r="V9" s="25" t="s">
        <v>15</v>
      </c>
    </row>
    <row r="10" spans="1:23" ht="30.6" customHeight="1" x14ac:dyDescent="0.3">
      <c r="A10" s="8">
        <v>53057</v>
      </c>
      <c r="B10" s="4" t="s">
        <v>14</v>
      </c>
      <c r="C10" s="71">
        <v>45284</v>
      </c>
      <c r="D10" s="5">
        <v>2</v>
      </c>
      <c r="E10" s="22">
        <v>31658</v>
      </c>
      <c r="F10" s="38">
        <v>0</v>
      </c>
      <c r="G10" s="38">
        <f>E10-F10</f>
        <v>31658</v>
      </c>
      <c r="H10" s="14">
        <v>0</v>
      </c>
      <c r="I10" s="23">
        <f>G10+H10</f>
        <v>31658</v>
      </c>
      <c r="J10" s="23">
        <v>0</v>
      </c>
      <c r="K10" s="28"/>
      <c r="L10" s="28"/>
      <c r="M10" s="28"/>
      <c r="N10" s="17">
        <f>ROUND(I10-SUM(J10:M10),)</f>
        <v>31658</v>
      </c>
      <c r="O10" s="3"/>
      <c r="P10" s="24" t="s">
        <v>18</v>
      </c>
      <c r="Q10" s="13">
        <v>133560</v>
      </c>
      <c r="R10" s="13"/>
      <c r="S10" s="14"/>
      <c r="T10" s="14"/>
      <c r="U10" s="21">
        <v>133560</v>
      </c>
      <c r="V10" s="25" t="s">
        <v>17</v>
      </c>
    </row>
    <row r="11" spans="1:23" ht="30.6" customHeight="1" x14ac:dyDescent="0.3">
      <c r="A11" s="8">
        <v>53057</v>
      </c>
      <c r="B11" s="4" t="s">
        <v>14</v>
      </c>
      <c r="C11" s="71">
        <v>44980</v>
      </c>
      <c r="D11" s="5">
        <v>3</v>
      </c>
      <c r="E11" s="12">
        <v>28620</v>
      </c>
      <c r="F11" s="26">
        <v>0</v>
      </c>
      <c r="G11" s="26">
        <f>E11-F11</f>
        <v>28620</v>
      </c>
      <c r="H11" s="27">
        <v>0</v>
      </c>
      <c r="I11" s="23">
        <f>G11+H11</f>
        <v>28620</v>
      </c>
      <c r="J11" s="23">
        <v>0</v>
      </c>
      <c r="K11" s="17">
        <v>0</v>
      </c>
      <c r="L11" s="17"/>
      <c r="M11" s="17">
        <v>0</v>
      </c>
      <c r="N11" s="17">
        <f>ROUND(I11-SUM(J11:M11),)</f>
        <v>28620</v>
      </c>
      <c r="O11" s="6"/>
      <c r="P11" s="24" t="s">
        <v>20</v>
      </c>
      <c r="Q11" s="13">
        <v>28620</v>
      </c>
      <c r="R11" s="13"/>
      <c r="S11" s="14"/>
      <c r="T11" s="14"/>
      <c r="U11" s="21">
        <v>28620</v>
      </c>
      <c r="V11" s="25" t="s">
        <v>19</v>
      </c>
    </row>
    <row r="12" spans="1:23" s="47" customFormat="1" ht="30.6" customHeight="1" x14ac:dyDescent="0.3">
      <c r="B12" s="61"/>
      <c r="C12" s="72"/>
      <c r="D12" s="62"/>
      <c r="E12" s="63"/>
      <c r="F12" s="63"/>
      <c r="G12" s="63"/>
      <c r="H12" s="63"/>
      <c r="I12" s="63"/>
      <c r="J12" s="63"/>
      <c r="K12" s="63"/>
      <c r="L12" s="63"/>
      <c r="M12" s="55"/>
      <c r="N12" s="55"/>
      <c r="O12" s="66">
        <f>A13</f>
        <v>53056</v>
      </c>
      <c r="P12" s="64"/>
      <c r="Q12" s="57"/>
      <c r="R12" s="57"/>
      <c r="S12" s="52"/>
      <c r="T12" s="52"/>
      <c r="U12" s="60"/>
      <c r="V12" s="65"/>
      <c r="W12" s="67">
        <f>SUM(N8:N11)-SUM(U8:U11)</f>
        <v>-1</v>
      </c>
    </row>
    <row r="13" spans="1:23" ht="30.6" customHeight="1" x14ac:dyDescent="0.3">
      <c r="A13" s="8">
        <v>53056</v>
      </c>
      <c r="B13" s="4" t="s">
        <v>21</v>
      </c>
      <c r="C13" s="71">
        <v>44980</v>
      </c>
      <c r="D13" s="44">
        <v>5</v>
      </c>
      <c r="E13" s="22">
        <f>370000+11000</f>
        <v>381000</v>
      </c>
      <c r="F13" s="38">
        <v>51978.61</v>
      </c>
      <c r="G13" s="38">
        <f>ROUND(E13-F13,0)</f>
        <v>329021</v>
      </c>
      <c r="H13" s="13">
        <f>ROUND(G13*H12,0)</f>
        <v>0</v>
      </c>
      <c r="I13" s="14">
        <f>G13+H13</f>
        <v>329021</v>
      </c>
      <c r="J13" s="23">
        <f>G13*$J$6</f>
        <v>3290.21</v>
      </c>
      <c r="K13" s="17">
        <f>G13*$K$6</f>
        <v>16451.05</v>
      </c>
      <c r="L13" s="17">
        <f>G13*L12</f>
        <v>0</v>
      </c>
      <c r="M13" s="17">
        <f>H13</f>
        <v>0</v>
      </c>
      <c r="N13" s="17">
        <f>ROUND(I13-SUM(J13:M13),0)</f>
        <v>309280</v>
      </c>
      <c r="O13" s="6"/>
      <c r="P13" s="24" t="s">
        <v>26</v>
      </c>
      <c r="Q13" s="13">
        <v>150000</v>
      </c>
      <c r="R13" s="13">
        <f>Q13*1%</f>
        <v>1500</v>
      </c>
      <c r="S13" s="14"/>
      <c r="T13" s="14"/>
      <c r="U13" s="21">
        <f>Q13-R13</f>
        <v>148500</v>
      </c>
      <c r="V13" s="45" t="s">
        <v>23</v>
      </c>
    </row>
    <row r="14" spans="1:23" ht="30.6" customHeight="1" x14ac:dyDescent="0.2">
      <c r="A14" s="8">
        <v>53056</v>
      </c>
      <c r="B14" s="4" t="s">
        <v>22</v>
      </c>
      <c r="C14" s="71">
        <v>44984</v>
      </c>
      <c r="D14" s="5">
        <v>5</v>
      </c>
      <c r="E14" s="22">
        <v>59224</v>
      </c>
      <c r="F14" s="38"/>
      <c r="G14" s="38"/>
      <c r="H14" s="13"/>
      <c r="I14" s="14"/>
      <c r="J14" s="23"/>
      <c r="K14" s="17"/>
      <c r="L14" s="17"/>
      <c r="M14" s="17"/>
      <c r="N14" s="17">
        <v>59224</v>
      </c>
      <c r="O14" s="6"/>
      <c r="P14" s="24" t="s">
        <v>27</v>
      </c>
      <c r="Q14" s="13">
        <v>127878</v>
      </c>
      <c r="R14" s="13"/>
      <c r="S14" s="14"/>
      <c r="T14" s="14"/>
      <c r="U14" s="21">
        <v>127878</v>
      </c>
      <c r="V14" s="46" t="s">
        <v>24</v>
      </c>
    </row>
    <row r="15" spans="1:23" ht="30.6" customHeight="1" x14ac:dyDescent="0.3">
      <c r="A15" s="8">
        <v>53056</v>
      </c>
      <c r="B15" s="41"/>
      <c r="C15" s="73"/>
      <c r="D15" s="42"/>
      <c r="E15" s="26"/>
      <c r="F15" s="26"/>
      <c r="G15" s="26"/>
      <c r="H15" s="26"/>
      <c r="I15" s="26"/>
      <c r="J15" s="26"/>
      <c r="K15" s="26"/>
      <c r="L15" s="26"/>
      <c r="M15" s="17"/>
      <c r="N15" s="17"/>
      <c r="O15" s="6"/>
      <c r="P15" s="24" t="s">
        <v>28</v>
      </c>
      <c r="Q15" s="13">
        <v>59224</v>
      </c>
      <c r="R15" s="13">
        <v>0</v>
      </c>
      <c r="S15" s="14"/>
      <c r="T15" s="14"/>
      <c r="U15" s="21">
        <f>ROUND(Q15-R15-S15-T15,0)</f>
        <v>59224</v>
      </c>
      <c r="V15" s="25" t="s">
        <v>25</v>
      </c>
    </row>
    <row r="16" spans="1:23" s="47" customFormat="1" ht="30.6" customHeight="1" x14ac:dyDescent="0.3">
      <c r="B16" s="61"/>
      <c r="C16" s="72"/>
      <c r="D16" s="62"/>
      <c r="E16" s="63"/>
      <c r="F16" s="63"/>
      <c r="G16" s="63"/>
      <c r="H16" s="63"/>
      <c r="I16" s="63"/>
      <c r="J16" s="63"/>
      <c r="K16" s="63"/>
      <c r="L16" s="63"/>
      <c r="M16" s="55"/>
      <c r="N16" s="55"/>
      <c r="O16" s="66">
        <f>A17</f>
        <v>52492</v>
      </c>
      <c r="P16" s="64"/>
      <c r="Q16" s="57"/>
      <c r="R16" s="57"/>
      <c r="S16" s="52"/>
      <c r="T16" s="52"/>
      <c r="U16" s="60"/>
      <c r="V16" s="65"/>
      <c r="W16" s="67">
        <f>SUM(N13:N15)-SUM(U13:U15)</f>
        <v>32902</v>
      </c>
    </row>
    <row r="17" spans="1:23" ht="30.6" customHeight="1" x14ac:dyDescent="0.3">
      <c r="A17" s="8">
        <v>52492</v>
      </c>
      <c r="B17" s="4" t="s">
        <v>39</v>
      </c>
      <c r="C17" s="71">
        <v>44911</v>
      </c>
      <c r="D17" s="5">
        <v>1</v>
      </c>
      <c r="E17" s="22">
        <f>370000*0.6</f>
        <v>222000</v>
      </c>
      <c r="F17" s="38">
        <v>44032.5</v>
      </c>
      <c r="G17" s="38">
        <f>E17-F17</f>
        <v>177967.5</v>
      </c>
      <c r="H17" s="14">
        <f>ROUND(G17*18%,0)</f>
        <v>32034</v>
      </c>
      <c r="I17" s="23">
        <f>G17+H17</f>
        <v>210001.5</v>
      </c>
      <c r="J17" s="23">
        <f>ROUND(G17*$J$6,0)</f>
        <v>1780</v>
      </c>
      <c r="K17" s="17">
        <f>ROUND(G17*$K$6,0)</f>
        <v>8898</v>
      </c>
      <c r="L17" s="17"/>
      <c r="M17" s="17">
        <f>H17</f>
        <v>32034</v>
      </c>
      <c r="N17" s="17">
        <f>ROUND(I17-SUM(J17:M17),)</f>
        <v>167290</v>
      </c>
      <c r="O17" s="6"/>
      <c r="P17" s="24" t="s">
        <v>30</v>
      </c>
      <c r="Q17" s="13">
        <v>167290</v>
      </c>
      <c r="R17" s="13">
        <v>0</v>
      </c>
      <c r="S17" s="14">
        <v>0</v>
      </c>
      <c r="T17" s="14">
        <v>0</v>
      </c>
      <c r="U17" s="21">
        <f t="shared" ref="U17" si="1">ROUND(Q17-R17-S17-T17,)</f>
        <v>167290</v>
      </c>
      <c r="V17" s="25" t="s">
        <v>31</v>
      </c>
    </row>
    <row r="18" spans="1:23" ht="30.6" customHeight="1" x14ac:dyDescent="0.3">
      <c r="A18" s="8">
        <v>52492</v>
      </c>
      <c r="B18" s="4" t="s">
        <v>38</v>
      </c>
      <c r="C18" s="71">
        <v>44980</v>
      </c>
      <c r="D18" s="5">
        <v>4</v>
      </c>
      <c r="E18" s="22">
        <f>(370000*40%)+11000</f>
        <v>159000</v>
      </c>
      <c r="F18" s="38">
        <v>0</v>
      </c>
      <c r="G18" s="38">
        <f>E18-F18</f>
        <v>159000</v>
      </c>
      <c r="H18" s="14">
        <f>ROUND(G18*18%,0)</f>
        <v>28620</v>
      </c>
      <c r="I18" s="23">
        <f>G18+H18</f>
        <v>187620</v>
      </c>
      <c r="J18" s="23">
        <f>ROUND(G18*$J$6,0)</f>
        <v>1590</v>
      </c>
      <c r="K18" s="17">
        <f>ROUND(G18*K16,0)</f>
        <v>0</v>
      </c>
      <c r="L18" s="17">
        <f>E18*10%</f>
        <v>15900</v>
      </c>
      <c r="M18" s="17">
        <f>H18</f>
        <v>28620</v>
      </c>
      <c r="N18" s="17">
        <f>ROUND(I18-SUM(J18:M18),)</f>
        <v>141510</v>
      </c>
      <c r="O18" s="6"/>
      <c r="P18" s="24" t="s">
        <v>32</v>
      </c>
      <c r="Q18" s="13">
        <v>32034</v>
      </c>
      <c r="R18" s="13"/>
      <c r="S18" s="14"/>
      <c r="T18" s="14"/>
      <c r="U18" s="21">
        <v>32034</v>
      </c>
      <c r="V18" s="25" t="s">
        <v>33</v>
      </c>
    </row>
    <row r="19" spans="1:23" ht="30.6" customHeight="1" x14ac:dyDescent="0.3">
      <c r="A19" s="8">
        <v>52492</v>
      </c>
      <c r="B19" s="4" t="s">
        <v>29</v>
      </c>
      <c r="C19" s="71">
        <v>44980</v>
      </c>
      <c r="D19" s="5">
        <v>1</v>
      </c>
      <c r="E19" s="22">
        <v>32034</v>
      </c>
      <c r="F19" s="38">
        <v>0</v>
      </c>
      <c r="G19" s="38">
        <f>E19-F19</f>
        <v>32034</v>
      </c>
      <c r="H19" s="14">
        <v>0</v>
      </c>
      <c r="I19" s="23">
        <f>G19+H19</f>
        <v>32034</v>
      </c>
      <c r="J19" s="23">
        <v>0</v>
      </c>
      <c r="K19" s="28"/>
      <c r="L19" s="28"/>
      <c r="M19" s="28"/>
      <c r="N19" s="17">
        <f>ROUND(I19-SUM(J19:M19),)</f>
        <v>32034</v>
      </c>
      <c r="O19" s="6"/>
      <c r="P19" s="24" t="s">
        <v>34</v>
      </c>
      <c r="Q19" s="13">
        <v>133560</v>
      </c>
      <c r="R19" s="13"/>
      <c r="S19" s="14"/>
      <c r="T19" s="14"/>
      <c r="U19" s="21">
        <v>133560</v>
      </c>
      <c r="V19" s="25" t="s">
        <v>35</v>
      </c>
    </row>
    <row r="20" spans="1:23" ht="30.6" customHeight="1" x14ac:dyDescent="0.3">
      <c r="A20" s="8">
        <v>52492</v>
      </c>
      <c r="B20" s="4" t="s">
        <v>29</v>
      </c>
      <c r="C20" s="71">
        <v>45045</v>
      </c>
      <c r="D20" s="5">
        <v>4</v>
      </c>
      <c r="E20" s="12">
        <v>28620</v>
      </c>
      <c r="F20" s="26">
        <v>0</v>
      </c>
      <c r="G20" s="26">
        <f>E20-F20</f>
        <v>28620</v>
      </c>
      <c r="H20" s="27">
        <v>0</v>
      </c>
      <c r="I20" s="23">
        <f>G20+H20</f>
        <v>28620</v>
      </c>
      <c r="J20" s="23">
        <v>0</v>
      </c>
      <c r="K20" s="17">
        <v>0</v>
      </c>
      <c r="L20" s="17"/>
      <c r="M20" s="17">
        <v>0</v>
      </c>
      <c r="N20" s="17">
        <f>ROUND(I20-SUM(J20:M20),)</f>
        <v>28620</v>
      </c>
      <c r="O20" s="6"/>
      <c r="P20" s="24" t="s">
        <v>36</v>
      </c>
      <c r="Q20" s="13">
        <v>28620</v>
      </c>
      <c r="R20" s="13"/>
      <c r="S20" s="14"/>
      <c r="T20" s="14"/>
      <c r="U20" s="21">
        <v>28620</v>
      </c>
      <c r="V20" s="25" t="s">
        <v>37</v>
      </c>
    </row>
    <row r="21" spans="1:23" ht="30.6" customHeight="1" x14ac:dyDescent="0.3">
      <c r="A21" s="8">
        <v>52492</v>
      </c>
      <c r="B21" s="41"/>
      <c r="C21" s="73"/>
      <c r="D21" s="42"/>
      <c r="E21" s="26"/>
      <c r="F21" s="26"/>
      <c r="G21" s="26"/>
      <c r="H21" s="26"/>
      <c r="I21" s="26"/>
      <c r="J21" s="26"/>
      <c r="K21" s="26"/>
      <c r="L21" s="26"/>
      <c r="M21" s="17"/>
      <c r="N21" s="17"/>
      <c r="O21" s="6"/>
      <c r="P21" s="24"/>
      <c r="Q21" s="13"/>
      <c r="R21" s="13"/>
      <c r="S21" s="14"/>
      <c r="T21" s="14"/>
      <c r="U21" s="21"/>
      <c r="V21" s="30"/>
    </row>
    <row r="22" spans="1:23" ht="30.6" customHeight="1" x14ac:dyDescent="0.3">
      <c r="B22" s="41"/>
      <c r="C22" s="73"/>
      <c r="D22" s="42"/>
      <c r="E22" s="26"/>
      <c r="F22" s="26"/>
      <c r="G22" s="26"/>
      <c r="H22" s="26"/>
      <c r="I22" s="26"/>
      <c r="J22" s="26"/>
      <c r="K22" s="26"/>
      <c r="L22" s="26"/>
      <c r="M22" s="17"/>
      <c r="N22" s="17"/>
      <c r="O22" s="6"/>
      <c r="P22" s="24"/>
      <c r="Q22" s="13"/>
      <c r="R22" s="13"/>
      <c r="S22" s="14"/>
      <c r="T22" s="14"/>
      <c r="U22" s="21"/>
      <c r="V22" s="30"/>
      <c r="W22" s="67">
        <f>SUM(N17:N21)-SUM(U17:U21)</f>
        <v>7950</v>
      </c>
    </row>
    <row r="23" spans="1:23" x14ac:dyDescent="0.3">
      <c r="B23" s="26"/>
      <c r="C23" s="74"/>
      <c r="D23" s="26"/>
      <c r="E23" s="26"/>
      <c r="F23" s="26"/>
      <c r="G23" s="26"/>
      <c r="H23" s="26"/>
      <c r="I23" s="26"/>
      <c r="J23" s="26"/>
      <c r="K23" s="26"/>
      <c r="L23" s="26"/>
      <c r="M23" s="28"/>
      <c r="N23" s="28"/>
      <c r="O23" s="6"/>
      <c r="P23" s="24"/>
      <c r="Q23" s="26"/>
      <c r="R23" s="26"/>
      <c r="S23" s="26"/>
      <c r="T23" s="26"/>
      <c r="U23" s="29"/>
      <c r="V23" s="30"/>
    </row>
    <row r="24" spans="1:23" ht="15" thickBot="1" x14ac:dyDescent="0.35">
      <c r="B24" s="42"/>
      <c r="C24" s="73"/>
      <c r="D24" s="42"/>
      <c r="E24" s="43"/>
      <c r="F24" s="43"/>
      <c r="G24" s="43"/>
      <c r="H24" s="26"/>
      <c r="I24" s="26"/>
      <c r="J24" s="26"/>
      <c r="K24" s="26"/>
      <c r="L24" s="26"/>
      <c r="M24" s="32"/>
      <c r="N24" s="32"/>
      <c r="O24" s="6"/>
      <c r="P24" s="33"/>
      <c r="Q24" s="31"/>
      <c r="R24" s="31"/>
      <c r="S24" s="31"/>
      <c r="T24" s="31"/>
      <c r="U24" s="34"/>
      <c r="V24" s="32"/>
    </row>
    <row r="25" spans="1:23" x14ac:dyDescent="0.3">
      <c r="A25" s="13"/>
      <c r="B25" s="13"/>
      <c r="C25" s="75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4"/>
      <c r="V25" s="13"/>
    </row>
    <row r="26" spans="1:23" x14ac:dyDescent="0.3">
      <c r="A26" s="13"/>
      <c r="B26" s="13"/>
      <c r="C26" s="75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4"/>
      <c r="V26" s="26"/>
    </row>
    <row r="27" spans="1:23" x14ac:dyDescent="0.3">
      <c r="A27" s="13"/>
      <c r="B27" s="13"/>
      <c r="C27" s="75"/>
      <c r="D27" s="13"/>
      <c r="E27" s="13"/>
      <c r="F27" s="13"/>
      <c r="G27" s="13"/>
      <c r="H27" s="13"/>
      <c r="I27" s="13"/>
      <c r="J27" s="40" t="s">
        <v>5</v>
      </c>
      <c r="K27" s="40"/>
      <c r="L27" s="40"/>
      <c r="M27" s="40"/>
      <c r="N27" s="40">
        <f>SUM(N8:N24)</f>
        <v>1097121</v>
      </c>
      <c r="O27" s="40"/>
      <c r="P27" s="40"/>
      <c r="Q27" s="40"/>
      <c r="R27" s="40" t="s">
        <v>6</v>
      </c>
      <c r="S27" s="40"/>
      <c r="T27" s="40"/>
      <c r="U27" s="36">
        <f>SUM(U6:U24)</f>
        <v>1056270</v>
      </c>
      <c r="V27" s="26"/>
    </row>
    <row r="28" spans="1:23" x14ac:dyDescent="0.3">
      <c r="A28" s="13"/>
      <c r="B28" s="13"/>
      <c r="C28" s="75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4"/>
      <c r="V28" s="26"/>
    </row>
    <row r="29" spans="1:23" x14ac:dyDescent="0.3">
      <c r="A29" s="13"/>
      <c r="B29" s="13"/>
      <c r="C29" s="75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40" t="s">
        <v>7</v>
      </c>
      <c r="S29" s="13"/>
      <c r="T29" s="13"/>
      <c r="U29" s="36">
        <f>N27-U27</f>
        <v>40851</v>
      </c>
      <c r="V29" s="26"/>
    </row>
    <row r="30" spans="1:23" x14ac:dyDescent="0.3">
      <c r="A30" s="13"/>
      <c r="B30" s="13"/>
      <c r="C30" s="75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4"/>
      <c r="V30" s="26"/>
    </row>
    <row r="31" spans="1:23" x14ac:dyDescent="0.3">
      <c r="A31" s="9"/>
      <c r="B31" s="9"/>
      <c r="C31" s="76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3" x14ac:dyDescent="0.3">
      <c r="A32" s="9"/>
      <c r="B32" s="9"/>
      <c r="C32" s="76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3">
      <c r="A33" s="9"/>
      <c r="B33" s="9"/>
      <c r="C33" s="76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3">
      <c r="A34" s="9"/>
      <c r="B34" s="9"/>
      <c r="C34" s="76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3">
      <c r="A35" s="9"/>
      <c r="B35" s="9"/>
      <c r="C35" s="76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3">
      <c r="A36" s="9"/>
      <c r="B36" s="9"/>
      <c r="C36" s="76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3">
      <c r="A37" s="9"/>
      <c r="B37" s="9"/>
      <c r="C37" s="76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3">
      <c r="A38" s="9"/>
      <c r="B38" s="9"/>
      <c r="C38" s="76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x14ac:dyDescent="0.3">
      <c r="A39" s="9"/>
      <c r="B39" s="9"/>
      <c r="C39" s="76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x14ac:dyDescent="0.3">
      <c r="A40" s="9"/>
      <c r="B40" s="9"/>
      <c r="C40" s="76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x14ac:dyDescent="0.3">
      <c r="A41" s="9"/>
      <c r="B41" s="9"/>
      <c r="C41" s="76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x14ac:dyDescent="0.3">
      <c r="A42" s="9"/>
      <c r="B42" s="9"/>
      <c r="C42" s="76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x14ac:dyDescent="0.3">
      <c r="A43" s="9"/>
      <c r="B43" s="9"/>
      <c r="C43" s="76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x14ac:dyDescent="0.3">
      <c r="A44" s="9"/>
      <c r="B44" s="9"/>
      <c r="C44" s="76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x14ac:dyDescent="0.3">
      <c r="A45" s="9"/>
      <c r="B45" s="9"/>
      <c r="C45" s="76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x14ac:dyDescent="0.3">
      <c r="A46" s="9"/>
      <c r="B46" s="9"/>
      <c r="C46" s="76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x14ac:dyDescent="0.3">
      <c r="A47" s="9"/>
      <c r="B47" s="9"/>
      <c r="C47" s="76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x14ac:dyDescent="0.3">
      <c r="A48" s="9"/>
      <c r="B48" s="9"/>
      <c r="C48" s="76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x14ac:dyDescent="0.3">
      <c r="A49" s="9"/>
      <c r="B49" s="9"/>
      <c r="C49" s="76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x14ac:dyDescent="0.3">
      <c r="A50" s="9"/>
      <c r="B50" s="9"/>
      <c r="C50" s="76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x14ac:dyDescent="0.3">
      <c r="A51" s="9"/>
      <c r="B51" s="9"/>
      <c r="C51" s="76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x14ac:dyDescent="0.3">
      <c r="A52" s="9"/>
      <c r="B52" s="9"/>
      <c r="C52" s="76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x14ac:dyDescent="0.3">
      <c r="A53" s="9"/>
      <c r="B53" s="9"/>
      <c r="C53" s="76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x14ac:dyDescent="0.3">
      <c r="A54" s="9"/>
      <c r="B54" s="9"/>
      <c r="C54" s="76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x14ac:dyDescent="0.3">
      <c r="A55" s="9"/>
      <c r="B55" s="9"/>
      <c r="C55" s="76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x14ac:dyDescent="0.3">
      <c r="A56" s="9"/>
      <c r="B56" s="9"/>
      <c r="C56" s="76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x14ac:dyDescent="0.3">
      <c r="A57" s="9"/>
      <c r="B57" s="9"/>
      <c r="C57" s="76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x14ac:dyDescent="0.3">
      <c r="A58" s="9"/>
      <c r="B58" s="9"/>
      <c r="C58" s="76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x14ac:dyDescent="0.3">
      <c r="A59" s="9"/>
      <c r="B59" s="9"/>
      <c r="C59" s="76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x14ac:dyDescent="0.3">
      <c r="A60" s="9"/>
      <c r="B60" s="9"/>
      <c r="C60" s="76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x14ac:dyDescent="0.3">
      <c r="A61" s="9"/>
      <c r="B61" s="9"/>
      <c r="C61" s="76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x14ac:dyDescent="0.3">
      <c r="A62" s="9"/>
      <c r="B62" s="9"/>
      <c r="C62" s="76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x14ac:dyDescent="0.3">
      <c r="A63" s="9"/>
      <c r="B63" s="9"/>
      <c r="C63" s="76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x14ac:dyDescent="0.3">
      <c r="A64" s="9"/>
      <c r="B64" s="9"/>
      <c r="C64" s="76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x14ac:dyDescent="0.3">
      <c r="A65" s="9"/>
      <c r="B65" s="9"/>
      <c r="C65" s="76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x14ac:dyDescent="0.3">
      <c r="A66" s="9"/>
      <c r="B66" s="9"/>
      <c r="C66" s="76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x14ac:dyDescent="0.3">
      <c r="A67" s="9"/>
      <c r="B67" s="9"/>
      <c r="C67" s="76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x14ac:dyDescent="0.3">
      <c r="A68" s="9"/>
      <c r="B68" s="9"/>
      <c r="C68" s="76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x14ac:dyDescent="0.3">
      <c r="A69" s="9"/>
      <c r="B69" s="9"/>
      <c r="C69" s="76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x14ac:dyDescent="0.3">
      <c r="A70" s="9"/>
      <c r="B70" s="9"/>
      <c r="C70" s="76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x14ac:dyDescent="0.3">
      <c r="A71" s="9"/>
      <c r="B71" s="9"/>
      <c r="C71" s="76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x14ac:dyDescent="0.3">
      <c r="A72" s="9"/>
      <c r="B72" s="9"/>
      <c r="C72" s="76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x14ac:dyDescent="0.3">
      <c r="A73" s="9"/>
      <c r="B73" s="9"/>
      <c r="C73" s="76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x14ac:dyDescent="0.3">
      <c r="A74" s="9"/>
      <c r="B74" s="9"/>
      <c r="C74" s="76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x14ac:dyDescent="0.3">
      <c r="A75" s="9"/>
      <c r="B75" s="9"/>
      <c r="C75" s="76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x14ac:dyDescent="0.3">
      <c r="A76" s="9"/>
      <c r="B76" s="9"/>
      <c r="C76" s="76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x14ac:dyDescent="0.3">
      <c r="A77" s="9"/>
      <c r="B77" s="9"/>
      <c r="C77" s="76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x14ac:dyDescent="0.3">
      <c r="A78" s="9"/>
      <c r="B78" s="9"/>
      <c r="C78" s="76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x14ac:dyDescent="0.3">
      <c r="A79" s="9"/>
      <c r="B79" s="9"/>
      <c r="C79" s="76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x14ac:dyDescent="0.3">
      <c r="A80" s="9"/>
      <c r="B80" s="9"/>
      <c r="C80" s="76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x14ac:dyDescent="0.3">
      <c r="A81" s="9"/>
      <c r="B81" s="9"/>
      <c r="C81" s="76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x14ac:dyDescent="0.3">
      <c r="A82" s="9"/>
      <c r="B82" s="9"/>
      <c r="C82" s="76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x14ac:dyDescent="0.3">
      <c r="A83" s="9"/>
      <c r="B83" s="9"/>
      <c r="C83" s="76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x14ac:dyDescent="0.3">
      <c r="A84" s="9"/>
      <c r="B84" s="9"/>
      <c r="C84" s="76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x14ac:dyDescent="0.3">
      <c r="A85" s="9"/>
      <c r="B85" s="9"/>
      <c r="C85" s="76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x14ac:dyDescent="0.3">
      <c r="A86" s="9"/>
      <c r="B86" s="9"/>
      <c r="C86" s="76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x14ac:dyDescent="0.3">
      <c r="A87" s="9"/>
      <c r="B87" s="9"/>
      <c r="C87" s="76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x14ac:dyDescent="0.3">
      <c r="A88" s="9"/>
      <c r="B88" s="9"/>
      <c r="C88" s="76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x14ac:dyDescent="0.3">
      <c r="A89" s="9"/>
      <c r="B89" s="9"/>
      <c r="C89" s="76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x14ac:dyDescent="0.3">
      <c r="A90" s="9"/>
      <c r="B90" s="9"/>
      <c r="C90" s="76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x14ac:dyDescent="0.3">
      <c r="A91" s="9"/>
      <c r="B91" s="9"/>
      <c r="C91" s="76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x14ac:dyDescent="0.3">
      <c r="A92" s="9"/>
      <c r="B92" s="9"/>
      <c r="C92" s="76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2025-05-29T10:51:30Z</dcterms:modified>
</cp:coreProperties>
</file>