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B6FAD602-C27C-406B-98CB-9E037483B88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_xlnm.Print_Area" localSheetId="0">Sheet1!$A$1:$W$52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27" i="1"/>
  <c r="Q23" i="1"/>
  <c r="G24" i="1"/>
  <c r="M24" i="1" l="1"/>
  <c r="J24" i="1"/>
  <c r="L24" i="1"/>
  <c r="H24" i="1"/>
  <c r="N24" i="1" s="1"/>
  <c r="P25" i="1" s="1"/>
  <c r="K24" i="1"/>
  <c r="I24" i="1" l="1"/>
  <c r="P24" i="1" s="1"/>
  <c r="S37" i="1" l="1"/>
  <c r="M50" i="1" s="1"/>
  <c r="T16" i="1"/>
  <c r="T25" i="1" l="1"/>
  <c r="T29" i="1" l="1"/>
  <c r="U29" i="1" s="1"/>
  <c r="T32" i="1"/>
  <c r="U32" i="1" s="1"/>
  <c r="T15" i="1" l="1"/>
  <c r="U15" i="1" s="1"/>
  <c r="T21" i="1"/>
  <c r="U21" i="1" s="1"/>
  <c r="T20" i="1"/>
  <c r="U20" i="1" s="1"/>
  <c r="W23" i="1" s="1"/>
  <c r="T24" i="1" l="1"/>
  <c r="U24" i="1" s="1"/>
  <c r="W27" i="1" s="1"/>
  <c r="T28" i="1"/>
  <c r="U28" i="1" s="1"/>
  <c r="W31" i="1" s="1"/>
  <c r="T14" i="1" l="1"/>
  <c r="U14" i="1" s="1"/>
  <c r="W19" i="1" s="1"/>
  <c r="Q13" i="1" l="1"/>
  <c r="Q19" i="1"/>
  <c r="Q7" i="1" l="1"/>
  <c r="O37" i="1" l="1"/>
  <c r="M48" i="1" s="1"/>
  <c r="T8" i="1" l="1"/>
  <c r="U8" i="1" s="1"/>
  <c r="W13" i="1" l="1"/>
  <c r="U37" i="1" l="1"/>
  <c r="L37" i="1" l="1"/>
  <c r="H37" i="1" l="1"/>
  <c r="M37" i="1"/>
  <c r="N37" i="1" l="1"/>
  <c r="K37" i="1" l="1"/>
  <c r="M47" i="1" s="1"/>
  <c r="W37" i="1" l="1"/>
  <c r="P37" i="1"/>
  <c r="U39" i="1" l="1"/>
  <c r="M49" i="1" s="1"/>
  <c r="S39" i="1"/>
</calcChain>
</file>

<file path=xl/sharedStrings.xml><?xml version="1.0" encoding="utf-8"?>
<sst xmlns="http://schemas.openxmlformats.org/spreadsheetml/2006/main" count="56" uniqueCount="55">
  <si>
    <t>Amount</t>
  </si>
  <si>
    <t>PAYMENT NOTE No.</t>
  </si>
  <si>
    <t>UTR</t>
  </si>
  <si>
    <t xml:space="preserve">Debit </t>
  </si>
  <si>
    <t>Hold Amount for quantity more than DPR</t>
  </si>
  <si>
    <t>Total Paid Amount Rs. -</t>
  </si>
  <si>
    <t>Balance Payable Amount Rs. -</t>
  </si>
  <si>
    <t>Parbeen Enterprises</t>
  </si>
  <si>
    <t>RIUP22/246</t>
  </si>
  <si>
    <t>RIUP22/307</t>
  </si>
  <si>
    <t>RIUP22/507</t>
  </si>
  <si>
    <t>Advance / Surplus</t>
  </si>
  <si>
    <t>GST Remaining</t>
  </si>
  <si>
    <t>Total Hold</t>
  </si>
  <si>
    <t>DPR Excess Hold</t>
  </si>
  <si>
    <t>12-06-2024 IFT/IFT24164019879/RIUP24/0836/PARBEEN ENTERPRISE 247500.00</t>
  </si>
  <si>
    <t>13-06-2024 IFT/IFT24165027947/RIUP24/0837/PARBEEN ENTERPRISE 247500.00</t>
  </si>
  <si>
    <t>27-09-2024 IFT/IFT24271042250/RIUP24/1964/PARBEEN ENTERPRISE 247500.00</t>
  </si>
  <si>
    <t>27-09-2024 IFT/IFT24271042230/RIUP24/1963/PARBEEN ENTERPRISE 247500.00</t>
  </si>
  <si>
    <t>27-09-2024 IFT/IFT24271021569/RIUP24/1946/PARBEEN ENTERPRISE 198000.00</t>
  </si>
  <si>
    <t>27-09-2024 IFT/IFT24271021568/RIUP24/1945/PARBEEN ENTERPRISE 297000.00</t>
  </si>
  <si>
    <t>04-10-2024 IFT/IFT24278067322/RIUP24/2122/PARBEEN ENTERPRISE 198000.00</t>
  </si>
  <si>
    <t>26-09-2024 IFT/IFT24270023271/RIUP24/1928/PARBEEN ENTERPRISE 495000.00</t>
  </si>
  <si>
    <t>05-10-2024 IFT/IFT24279108607/RIUP24/2130/PARBEEN ENTERPRISE ₹ 3,96,000.00</t>
  </si>
  <si>
    <t>05-10-2024 IFT/IFT24279108608/RIUP24/2131/PARBEEN ENTERPRISE ₹ 1,98,000.00</t>
  </si>
  <si>
    <t>21-10-2024 IFT/IFT24295027656/RIUP24/2268/PARBEEN ENTERPRISE 198000.00</t>
  </si>
  <si>
    <t>21-10-2024 IFT/IFT24295027655/RIUP24/2267/PARBEEN ENTERPRISE 247500.00</t>
  </si>
  <si>
    <t>Advance / Surplus ( Without TDS Deduction)</t>
  </si>
  <si>
    <t>Parbeen Enterprises Shamli</t>
  </si>
  <si>
    <t>GST</t>
  </si>
  <si>
    <t xml:space="preserve">Bill Not checked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</si>
  <si>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</si>
  <si>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</si>
  <si>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</si>
  <si>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</si>
  <si>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</si>
  <si>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</si>
  <si>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</si>
  <si>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</si>
  <si>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</si>
  <si>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</si>
  <si>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</si>
  <si>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</si>
  <si>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</si>
  <si>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</si>
  <si>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</si>
  <si>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</si>
  <si>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</si>
  <si>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</si>
  <si>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</si>
  <si>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</si>
  <si>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</si>
  <si>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</si>
  <si>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</si>
  <si>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NAGLA RAI VILLAGE BLOCK CHARTHAWAL Pipeline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</si>
</sst>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2" borderId="5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9" fontId="2" fillId="3" borderId="2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 wrapText="1"/>
    </xf>
    <xf numFmtId="0" fontId="2" fillId="3" borderId="5" xfId="1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 wrapText="1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 wrapText="1"/>
    </xf>
    <xf numFmtId="0" fontId="2" fillId="2" borderId="10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 wrapText="1"/>
    </xf>
    <xf numFmtId="0" fontId="2" fillId="3" borderId="2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9" fontId="2" fillId="2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 wrapText="1"/>
    </xf>
    <xf numFmtId="0" fontId="2" fillId="2" borderId="14" xfId="1" applyNumberFormat="1" applyFont="1" applyFill="1" applyBorder="1" applyAlignment="1">
      <alignment horizontal="center" vertical="center"/>
    </xf>
    <xf numFmtId="43" fontId="2" fillId="2" borderId="0" xfId="1" applyFont="1" applyFill="1" applyAlignment="1">
      <alignment vertical="center"/>
    </xf>
    <xf numFmtId="43" fontId="3" fillId="2" borderId="10" xfId="1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vertical="center"/>
    </xf>
    <xf numFmtId="43" fontId="2" fillId="3" borderId="2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3" fontId="2" fillId="3" borderId="5" xfId="1" applyFont="1" applyFill="1" applyBorder="1" applyAlignment="1">
      <alignment vertical="center"/>
    </xf>
    <xf numFmtId="43" fontId="2" fillId="2" borderId="5" xfId="1" applyFont="1" applyFill="1" applyBorder="1" applyAlignment="1">
      <alignment vertical="center"/>
    </xf>
    <xf numFmtId="43" fontId="2" fillId="2" borderId="14" xfId="1" applyFont="1" applyFill="1" applyBorder="1" applyAlignment="1">
      <alignment vertical="center"/>
    </xf>
    <xf numFmtId="43" fontId="2" fillId="2" borderId="10" xfId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5" fillId="5" borderId="5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/>
    <xf numFmtId="0" fontId="7" fillId="2" borderId="10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165" fontId="0" fillId="0" borderId="0" xfId="0" applyNumberFormat="1" applyFont="1"/>
    <xf numFmtId="165" fontId="7" fillId="2" borderId="10" xfId="0" applyNumberFormat="1" applyFont="1" applyFill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 vertical="center"/>
    </xf>
    <xf numFmtId="165" fontId="2" fillId="3" borderId="2" xfId="1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horizontal="center" vertical="center"/>
    </xf>
    <xf numFmtId="165" fontId="2" fillId="3" borderId="5" xfId="1" applyNumberFormat="1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4" fontId="4" fillId="2" borderId="3" xfId="1" applyNumberFormat="1" applyFont="1" applyFill="1" applyBorder="1" applyAlignment="1">
      <alignment horizontal="left" vertical="center"/>
    </xf>
    <xf numFmtId="164" fontId="4" fillId="2" borderId="9" xfId="1" applyNumberFormat="1" applyFont="1" applyFill="1" applyBorder="1" applyAlignment="1">
      <alignment horizontal="left" vertical="center"/>
    </xf>
    <xf numFmtId="164" fontId="4" fillId="2" borderId="8" xfId="1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2" borderId="4" xfId="1" applyNumberFormat="1" applyFont="1" applyFill="1" applyBorder="1" applyAlignment="1">
      <alignment horizontal="left" vertical="center"/>
    </xf>
    <xf numFmtId="164" fontId="4" fillId="2" borderId="7" xfId="1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52"/>
  <sheetViews>
    <sheetView tabSelected="1" zoomScale="70" zoomScaleNormal="70" zoomScaleSheetLayoutView="85" workbookViewId="0">
      <selection activeCell="B4" sqref="B4"/>
    </sheetView>
  </sheetViews>
  <sheetFormatPr defaultColWidth="9" defaultRowHeight="24.9" customHeight="1" x14ac:dyDescent="0.3"/>
  <cols>
    <col min="1" max="1" width="13.109375" style="1" bestFit="1" customWidth="1"/>
    <col min="2" max="2" width="43" style="3" customWidth="1"/>
    <col min="3" max="3" width="16.109375" style="69" customWidth="1"/>
    <col min="4" max="4" width="17.88671875" style="8" bestFit="1" customWidth="1"/>
    <col min="5" max="5" width="20.88671875" style="1" bestFit="1" customWidth="1"/>
    <col min="6" max="6" width="18.88671875" style="1" customWidth="1"/>
    <col min="7" max="7" width="20.5546875" style="1" customWidth="1"/>
    <col min="8" max="8" width="21.6640625" style="2" customWidth="1"/>
    <col min="9" max="9" width="23.33203125" style="2" customWidth="1"/>
    <col min="10" max="10" width="18.44140625" style="1" customWidth="1"/>
    <col min="11" max="11" width="23.88671875" style="1" customWidth="1"/>
    <col min="12" max="12" width="25.6640625" style="1" customWidth="1"/>
    <col min="13" max="13" width="23.88671875" style="1" customWidth="1"/>
    <col min="14" max="14" width="24.5546875" style="1" customWidth="1"/>
    <col min="15" max="15" width="29.6640625" style="1" customWidth="1"/>
    <col min="16" max="16" width="26.88671875" style="1" customWidth="1"/>
    <col min="17" max="17" width="16.5546875" style="1" bestFit="1" customWidth="1"/>
    <col min="18" max="18" width="31.88671875" style="1" hidden="1" customWidth="1"/>
    <col min="19" max="19" width="18.33203125" style="1" customWidth="1"/>
    <col min="20" max="20" width="19" style="1" customWidth="1"/>
    <col min="21" max="21" width="28.5546875" style="1" customWidth="1"/>
    <col min="22" max="22" width="97" style="1" bestFit="1" customWidth="1"/>
    <col min="23" max="23" width="23.6640625" style="42" customWidth="1"/>
    <col min="24" max="24" width="14.33203125" style="1" customWidth="1"/>
    <col min="25" max="40" width="9" style="1"/>
    <col min="41" max="41" width="59" style="1" bestFit="1" customWidth="1"/>
    <col min="42" max="42" width="9" style="1" customWidth="1"/>
    <col min="43" max="43" width="16.109375" style="1" bestFit="1" customWidth="1"/>
    <col min="44" max="16384" width="9" style="1"/>
  </cols>
  <sheetData>
    <row r="1" spans="1:77" s="55" customFormat="1" ht="24.9" customHeight="1" x14ac:dyDescent="0.3">
      <c r="A1" s="54" t="s">
        <v>31</v>
      </c>
      <c r="B1" s="11" t="s">
        <v>7</v>
      </c>
      <c r="C1" s="61"/>
    </row>
    <row r="2" spans="1:77" s="55" customFormat="1" ht="24.9" customHeight="1" x14ac:dyDescent="0.3">
      <c r="A2" s="54" t="s">
        <v>32</v>
      </c>
      <c r="B2" s="55" t="s">
        <v>33</v>
      </c>
      <c r="C2" s="61"/>
    </row>
    <row r="3" spans="1:77" s="55" customFormat="1" ht="30.6" customHeight="1" x14ac:dyDescent="0.3">
      <c r="A3" s="54" t="s">
        <v>34</v>
      </c>
      <c r="B3" s="54" t="s">
        <v>35</v>
      </c>
      <c r="C3" s="61"/>
    </row>
    <row r="4" spans="1:77" s="55" customFormat="1" ht="24.9" customHeight="1" thickBot="1" x14ac:dyDescent="0.35">
      <c r="A4" s="54" t="s">
        <v>36</v>
      </c>
      <c r="B4" s="54" t="s">
        <v>35</v>
      </c>
      <c r="C4" s="61"/>
    </row>
    <row r="5" spans="1:77" s="3" customFormat="1" ht="44.25" customHeight="1" x14ac:dyDescent="0.3">
      <c r="A5" s="56" t="s">
        <v>37</v>
      </c>
      <c r="B5" s="57" t="s">
        <v>38</v>
      </c>
      <c r="C5" s="62" t="s">
        <v>39</v>
      </c>
      <c r="D5" s="58" t="s">
        <v>40</v>
      </c>
      <c r="E5" s="57" t="s">
        <v>41</v>
      </c>
      <c r="F5" s="57" t="s">
        <v>42</v>
      </c>
      <c r="G5" s="58" t="s">
        <v>43</v>
      </c>
      <c r="H5" s="59" t="s">
        <v>44</v>
      </c>
      <c r="I5" s="60" t="s">
        <v>0</v>
      </c>
      <c r="J5" s="57" t="s">
        <v>45</v>
      </c>
      <c r="K5" s="57" t="s">
        <v>46</v>
      </c>
      <c r="L5" s="57" t="s">
        <v>47</v>
      </c>
      <c r="M5" s="57" t="s">
        <v>48</v>
      </c>
      <c r="N5" s="57" t="s">
        <v>49</v>
      </c>
      <c r="O5" s="12" t="s">
        <v>4</v>
      </c>
      <c r="P5" s="57" t="s">
        <v>50</v>
      </c>
      <c r="Q5" s="12"/>
      <c r="R5" s="12" t="s">
        <v>1</v>
      </c>
      <c r="S5" s="57" t="s">
        <v>51</v>
      </c>
      <c r="T5" s="57" t="s">
        <v>52</v>
      </c>
      <c r="U5" s="57" t="s">
        <v>53</v>
      </c>
      <c r="V5" s="57" t="s">
        <v>2</v>
      </c>
      <c r="W5" s="43"/>
    </row>
    <row r="6" spans="1:77" ht="24.9" customHeight="1" thickBot="1" x14ac:dyDescent="0.35">
      <c r="A6" s="24"/>
      <c r="B6" s="22"/>
      <c r="C6" s="63"/>
      <c r="D6" s="23"/>
      <c r="E6" s="7"/>
      <c r="F6" s="7"/>
      <c r="G6" s="7"/>
      <c r="H6" s="34">
        <v>0.18</v>
      </c>
      <c r="I6" s="7"/>
      <c r="J6" s="34">
        <v>0.01</v>
      </c>
      <c r="K6" s="34">
        <v>0.05</v>
      </c>
      <c r="L6" s="34">
        <v>0.05</v>
      </c>
      <c r="M6" s="34">
        <v>0.1</v>
      </c>
      <c r="N6" s="34">
        <v>0.18</v>
      </c>
      <c r="O6" s="34"/>
      <c r="P6" s="7"/>
      <c r="Q6" s="35"/>
      <c r="R6" s="7"/>
      <c r="S6" s="7"/>
      <c r="T6" s="34">
        <v>0.01</v>
      </c>
      <c r="U6" s="7"/>
      <c r="V6" s="7"/>
      <c r="W6" s="44"/>
    </row>
    <row r="7" spans="1:77" s="5" customFormat="1" ht="24.9" customHeight="1" x14ac:dyDescent="0.3">
      <c r="A7" s="29"/>
      <c r="B7" s="30"/>
      <c r="C7" s="64"/>
      <c r="D7" s="31"/>
      <c r="E7" s="32"/>
      <c r="F7" s="32"/>
      <c r="G7" s="32"/>
      <c r="H7" s="10"/>
      <c r="I7" s="32"/>
      <c r="J7" s="10"/>
      <c r="K7" s="10"/>
      <c r="L7" s="10"/>
      <c r="M7" s="10"/>
      <c r="N7" s="10"/>
      <c r="O7" s="10"/>
      <c r="P7" s="32"/>
      <c r="Q7" s="33">
        <f>A8</f>
        <v>64188</v>
      </c>
      <c r="R7" s="32"/>
      <c r="S7" s="32"/>
      <c r="T7" s="10"/>
      <c r="U7" s="32"/>
      <c r="V7" s="32"/>
      <c r="W7" s="45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1:77" ht="24.9" customHeight="1" x14ac:dyDescent="0.3">
      <c r="A8" s="13">
        <v>64188</v>
      </c>
      <c r="B8" s="14"/>
      <c r="C8" s="65"/>
      <c r="D8" s="9"/>
      <c r="E8" s="4"/>
      <c r="F8" s="4"/>
      <c r="G8" s="4"/>
      <c r="H8" s="4"/>
      <c r="I8" s="4"/>
      <c r="J8" s="4"/>
      <c r="K8" s="4"/>
      <c r="L8" s="4"/>
      <c r="M8" s="4"/>
      <c r="N8" s="51"/>
      <c r="O8" s="4"/>
      <c r="P8" s="4"/>
      <c r="Q8" s="15"/>
      <c r="R8" s="4" t="s">
        <v>8</v>
      </c>
      <c r="S8" s="4">
        <v>250000</v>
      </c>
      <c r="T8" s="4">
        <f t="shared" ref="T8" si="0">S8*$T$6</f>
        <v>2500</v>
      </c>
      <c r="U8" s="4">
        <f>S8-T8</f>
        <v>247500</v>
      </c>
      <c r="V8" s="20" t="s">
        <v>15</v>
      </c>
      <c r="W8" s="46"/>
    </row>
    <row r="9" spans="1:77" ht="24.9" customHeight="1" x14ac:dyDescent="0.3">
      <c r="A9" s="13">
        <v>64188</v>
      </c>
      <c r="B9" s="14"/>
      <c r="C9" s="65"/>
      <c r="D9" s="9"/>
      <c r="E9" s="4"/>
      <c r="F9" s="4"/>
      <c r="G9" s="4"/>
      <c r="H9" s="4"/>
      <c r="I9" s="4"/>
      <c r="J9" s="4"/>
      <c r="K9" s="4"/>
      <c r="L9" s="4"/>
      <c r="M9" s="4"/>
      <c r="N9" s="51"/>
      <c r="O9" s="4"/>
      <c r="P9" s="4"/>
      <c r="Q9" s="15"/>
      <c r="R9" s="4" t="s">
        <v>9</v>
      </c>
      <c r="S9" s="4">
        <v>300000</v>
      </c>
      <c r="T9" s="4">
        <v>3000</v>
      </c>
      <c r="U9" s="4">
        <v>297000</v>
      </c>
      <c r="V9" s="20" t="s">
        <v>20</v>
      </c>
      <c r="W9" s="46"/>
    </row>
    <row r="10" spans="1:77" ht="24.9" customHeight="1" x14ac:dyDescent="0.3">
      <c r="A10" s="13">
        <v>64188</v>
      </c>
      <c r="B10" s="14"/>
      <c r="C10" s="65"/>
      <c r="D10" s="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1"/>
      <c r="Q10" s="15"/>
      <c r="R10" s="4" t="s">
        <v>10</v>
      </c>
      <c r="S10" s="4"/>
      <c r="T10" s="4"/>
      <c r="U10" s="4"/>
      <c r="V10" s="20"/>
      <c r="W10" s="46"/>
    </row>
    <row r="11" spans="1:77" ht="24.9" customHeight="1" x14ac:dyDescent="0.3">
      <c r="A11" s="13">
        <v>64188</v>
      </c>
      <c r="B11" s="14"/>
      <c r="C11" s="65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5"/>
      <c r="R11" s="4"/>
      <c r="S11" s="4"/>
      <c r="T11" s="4"/>
      <c r="U11" s="4"/>
      <c r="V11" s="20"/>
      <c r="W11" s="46"/>
    </row>
    <row r="12" spans="1:77" ht="24.9" customHeight="1" x14ac:dyDescent="0.3">
      <c r="A12" s="13"/>
      <c r="B12" s="14"/>
      <c r="C12" s="65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5"/>
      <c r="R12" s="4"/>
      <c r="S12" s="4"/>
      <c r="T12" s="4"/>
      <c r="U12" s="4"/>
      <c r="V12" s="20"/>
      <c r="W12" s="46"/>
    </row>
    <row r="13" spans="1:77" s="5" customFormat="1" ht="24.9" customHeight="1" x14ac:dyDescent="0.3">
      <c r="A13" s="16"/>
      <c r="B13" s="17"/>
      <c r="C13" s="66"/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9">
        <f>A14</f>
        <v>64189</v>
      </c>
      <c r="R13" s="6"/>
      <c r="S13" s="6"/>
      <c r="T13" s="6"/>
      <c r="U13" s="6"/>
      <c r="V13" s="16"/>
      <c r="W13" s="47">
        <f>SUM(P8:P12)-SUM(U8:U12)</f>
        <v>-544500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ht="24.9" customHeight="1" x14ac:dyDescent="0.3">
      <c r="A14" s="13">
        <v>64189</v>
      </c>
      <c r="B14" s="14"/>
      <c r="C14" s="65"/>
      <c r="D14" s="9"/>
      <c r="E14" s="4"/>
      <c r="F14" s="4"/>
      <c r="G14" s="4"/>
      <c r="H14" s="4"/>
      <c r="I14" s="4"/>
      <c r="J14" s="4"/>
      <c r="K14" s="4"/>
      <c r="L14" s="4"/>
      <c r="M14" s="4"/>
      <c r="N14" s="51"/>
      <c r="O14" s="4"/>
      <c r="P14" s="4"/>
      <c r="Q14" s="15"/>
      <c r="R14" s="4"/>
      <c r="S14" s="4">
        <v>250000</v>
      </c>
      <c r="T14" s="4">
        <f t="shared" ref="T14" si="1">S14*$T$6</f>
        <v>2500</v>
      </c>
      <c r="U14" s="4">
        <f>S14-T14</f>
        <v>247500</v>
      </c>
      <c r="V14" s="20" t="s">
        <v>16</v>
      </c>
      <c r="W14" s="46"/>
    </row>
    <row r="15" spans="1:77" ht="24.9" customHeight="1" x14ac:dyDescent="0.3">
      <c r="A15" s="13">
        <v>64189</v>
      </c>
      <c r="B15" s="14"/>
      <c r="C15" s="65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1"/>
      <c r="Q15" s="15"/>
      <c r="R15" s="4"/>
      <c r="S15" s="4">
        <v>500000</v>
      </c>
      <c r="T15" s="4">
        <f t="shared" ref="T15:T16" si="2">S15*$T$6</f>
        <v>5000</v>
      </c>
      <c r="U15" s="4">
        <f>S15-T15</f>
        <v>495000</v>
      </c>
      <c r="V15" s="20" t="s">
        <v>22</v>
      </c>
      <c r="W15" s="46"/>
    </row>
    <row r="16" spans="1:77" ht="24.9" customHeight="1" x14ac:dyDescent="0.3">
      <c r="A16" s="13">
        <v>64189</v>
      </c>
      <c r="B16" s="14"/>
      <c r="C16" s="65"/>
      <c r="D16" s="9"/>
      <c r="E16" s="4"/>
      <c r="F16" s="4"/>
      <c r="G16" s="4"/>
      <c r="H16" s="4"/>
      <c r="I16" s="4"/>
      <c r="J16" s="4"/>
      <c r="K16" s="4"/>
      <c r="L16" s="4"/>
      <c r="M16" s="4"/>
      <c r="N16" s="51"/>
      <c r="O16" s="4"/>
      <c r="P16" s="4"/>
      <c r="Q16" s="15"/>
      <c r="R16" s="4"/>
      <c r="S16" s="4">
        <v>250000</v>
      </c>
      <c r="T16" s="4">
        <f t="shared" si="2"/>
        <v>2500</v>
      </c>
      <c r="U16" s="4">
        <v>247500</v>
      </c>
      <c r="V16" s="20" t="s">
        <v>26</v>
      </c>
      <c r="W16" s="46"/>
    </row>
    <row r="17" spans="1:77" ht="24.9" customHeight="1" x14ac:dyDescent="0.3">
      <c r="A17" s="13">
        <v>64189</v>
      </c>
      <c r="B17" s="14"/>
      <c r="C17" s="65"/>
      <c r="D17" s="9"/>
      <c r="E17" s="4"/>
      <c r="F17" s="4"/>
      <c r="G17" s="4"/>
      <c r="H17" s="4"/>
      <c r="I17" s="4"/>
      <c r="J17" s="4"/>
      <c r="K17" s="4"/>
      <c r="L17" s="4"/>
      <c r="M17" s="4"/>
      <c r="N17" s="51"/>
      <c r="O17" s="4"/>
      <c r="P17" s="4"/>
      <c r="Q17" s="15"/>
      <c r="R17" s="4"/>
      <c r="S17" s="4"/>
      <c r="T17" s="4"/>
      <c r="U17" s="4"/>
      <c r="V17" s="20"/>
      <c r="W17" s="46"/>
    </row>
    <row r="18" spans="1:77" ht="24.9" customHeight="1" x14ac:dyDescent="0.3">
      <c r="A18" s="13">
        <v>64189</v>
      </c>
      <c r="B18" s="14"/>
      <c r="C18" s="65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/>
      <c r="R18" s="4"/>
      <c r="S18" s="4"/>
      <c r="T18" s="4"/>
      <c r="U18" s="4"/>
      <c r="V18" s="20"/>
      <c r="W18" s="46"/>
    </row>
    <row r="19" spans="1:77" s="5" customFormat="1" ht="24.9" customHeight="1" x14ac:dyDescent="0.3">
      <c r="A19" s="16"/>
      <c r="B19" s="17"/>
      <c r="C19" s="66"/>
      <c r="D19" s="1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9">
        <f>A20</f>
        <v>64190</v>
      </c>
      <c r="R19" s="6"/>
      <c r="S19" s="6"/>
      <c r="T19" s="6"/>
      <c r="U19" s="6"/>
      <c r="V19" s="16"/>
      <c r="W19" s="47">
        <f>SUM(P14:P18)-SUM(U14:U18)</f>
        <v>-990000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ht="24.9" customHeight="1" x14ac:dyDescent="0.3">
      <c r="A20" s="13">
        <v>64190</v>
      </c>
      <c r="B20" s="14"/>
      <c r="C20" s="65"/>
      <c r="D20" s="9"/>
      <c r="E20" s="4"/>
      <c r="F20" s="4"/>
      <c r="G20" s="4"/>
      <c r="H20" s="4"/>
      <c r="I20" s="4"/>
      <c r="J20" s="4"/>
      <c r="K20" s="4"/>
      <c r="L20" s="4"/>
      <c r="M20" s="4"/>
      <c r="N20" s="51"/>
      <c r="O20" s="4"/>
      <c r="P20" s="4"/>
      <c r="Q20" s="15"/>
      <c r="R20" s="4"/>
      <c r="S20" s="4">
        <v>200000</v>
      </c>
      <c r="T20" s="4">
        <f t="shared" ref="T20" si="3">S20*$T$6</f>
        <v>2000</v>
      </c>
      <c r="U20" s="4">
        <f>S20-T20</f>
        <v>198000</v>
      </c>
      <c r="V20" s="20" t="s">
        <v>19</v>
      </c>
      <c r="W20" s="46"/>
    </row>
    <row r="21" spans="1:77" ht="24.9" customHeight="1" x14ac:dyDescent="0.3">
      <c r="A21" s="13">
        <v>64190</v>
      </c>
      <c r="B21" s="14"/>
      <c r="C21" s="65"/>
      <c r="D21" s="9"/>
      <c r="E21" s="4"/>
      <c r="F21" s="4"/>
      <c r="G21" s="4"/>
      <c r="H21" s="4"/>
      <c r="I21" s="4"/>
      <c r="J21" s="4"/>
      <c r="K21" s="4"/>
      <c r="L21" s="4"/>
      <c r="M21" s="4"/>
      <c r="N21" s="51"/>
      <c r="O21" s="4"/>
      <c r="P21" s="4"/>
      <c r="Q21" s="15"/>
      <c r="R21" s="4"/>
      <c r="S21" s="4">
        <v>200000</v>
      </c>
      <c r="T21" s="4">
        <f t="shared" ref="T21" si="4">S21*$T$6</f>
        <v>2000</v>
      </c>
      <c r="U21" s="4">
        <f>S21-T21</f>
        <v>198000</v>
      </c>
      <c r="V21" s="20" t="s">
        <v>21</v>
      </c>
      <c r="W21" s="46"/>
    </row>
    <row r="22" spans="1:77" ht="24.9" customHeight="1" x14ac:dyDescent="0.3">
      <c r="A22" s="13">
        <v>64190</v>
      </c>
      <c r="B22" s="14"/>
      <c r="C22" s="65"/>
      <c r="D22" s="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1"/>
      <c r="Q22" s="15"/>
      <c r="R22" s="4"/>
      <c r="S22" s="4"/>
      <c r="T22" s="4"/>
      <c r="U22" s="4"/>
      <c r="V22" s="20"/>
      <c r="W22" s="46"/>
    </row>
    <row r="23" spans="1:77" s="5" customFormat="1" ht="24.9" customHeight="1" x14ac:dyDescent="0.3">
      <c r="A23" s="16"/>
      <c r="B23" s="17"/>
      <c r="C23" s="66"/>
      <c r="D23" s="1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9">
        <f>A24</f>
        <v>66094</v>
      </c>
      <c r="R23" s="6"/>
      <c r="S23" s="6"/>
      <c r="T23" s="6"/>
      <c r="U23" s="6"/>
      <c r="V23" s="16"/>
      <c r="W23" s="47">
        <f>SUM(P20:P22)-SUM(U20:U22)</f>
        <v>-396000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ht="36" x14ac:dyDescent="0.3">
      <c r="A24" s="13">
        <v>66094</v>
      </c>
      <c r="B24" s="14" t="s">
        <v>54</v>
      </c>
      <c r="C24" s="65">
        <v>45742</v>
      </c>
      <c r="D24" s="9">
        <v>26</v>
      </c>
      <c r="E24" s="4">
        <v>1085646</v>
      </c>
      <c r="F24" s="4">
        <v>0</v>
      </c>
      <c r="G24" s="4">
        <f>E24-F24</f>
        <v>1085646</v>
      </c>
      <c r="H24" s="4">
        <f>ROUND(G24*18%,0)</f>
        <v>195416</v>
      </c>
      <c r="I24" s="4">
        <f>G24+H24</f>
        <v>1281062</v>
      </c>
      <c r="J24" s="4">
        <f>ROUND(G24*$J$6,)</f>
        <v>10856</v>
      </c>
      <c r="K24" s="4">
        <f>ROUND(G24*$K$6,)</f>
        <v>54282</v>
      </c>
      <c r="L24" s="4">
        <f>G24*10%</f>
        <v>108564.6</v>
      </c>
      <c r="M24" s="4">
        <f>ROUND(G24*$M$6,)</f>
        <v>108565</v>
      </c>
      <c r="N24" s="52">
        <f>H24</f>
        <v>195416</v>
      </c>
      <c r="O24" s="4">
        <v>98377</v>
      </c>
      <c r="P24" s="4">
        <f>ROUND(I24-SUM(J24:O24),0)</f>
        <v>705001</v>
      </c>
      <c r="Q24" s="53" t="s">
        <v>30</v>
      </c>
      <c r="R24" s="4"/>
      <c r="S24" s="4">
        <v>250000</v>
      </c>
      <c r="T24" s="4">
        <f t="shared" ref="T24:T25" si="5">S24*$T$6</f>
        <v>2500</v>
      </c>
      <c r="U24" s="4">
        <f>S24-T24</f>
        <v>247500</v>
      </c>
      <c r="V24" s="20" t="s">
        <v>18</v>
      </c>
      <c r="W24" s="46"/>
    </row>
    <row r="25" spans="1:77" ht="24.9" customHeight="1" x14ac:dyDescent="0.3">
      <c r="A25" s="13">
        <v>66094</v>
      </c>
      <c r="B25" s="14" t="s">
        <v>29</v>
      </c>
      <c r="C25" s="65"/>
      <c r="D25" s="9">
        <v>26</v>
      </c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E25</f>
        <v>0</v>
      </c>
      <c r="Q25" s="15"/>
      <c r="R25" s="4"/>
      <c r="S25" s="4">
        <v>200000</v>
      </c>
      <c r="T25" s="4">
        <f t="shared" si="5"/>
        <v>2000</v>
      </c>
      <c r="U25" s="4">
        <v>198000</v>
      </c>
      <c r="V25" s="20" t="s">
        <v>25</v>
      </c>
      <c r="W25" s="46"/>
    </row>
    <row r="26" spans="1:77" ht="24.9" customHeight="1" x14ac:dyDescent="0.3">
      <c r="A26" s="13">
        <v>66094</v>
      </c>
      <c r="B26" s="14"/>
      <c r="C26" s="65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1"/>
      <c r="Q26" s="15"/>
      <c r="R26" s="4"/>
      <c r="S26" s="4"/>
      <c r="T26" s="4"/>
      <c r="U26" s="4"/>
      <c r="V26" s="20"/>
      <c r="W26" s="46"/>
    </row>
    <row r="27" spans="1:77" s="5" customFormat="1" ht="24.9" customHeight="1" x14ac:dyDescent="0.3">
      <c r="A27" s="16"/>
      <c r="B27" s="17"/>
      <c r="C27" s="66"/>
      <c r="D27" s="1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9">
        <f>A28</f>
        <v>66095</v>
      </c>
      <c r="R27" s="6"/>
      <c r="S27" s="6"/>
      <c r="T27" s="6"/>
      <c r="U27" s="6"/>
      <c r="V27" s="16"/>
      <c r="W27" s="47">
        <f>SUM(P24:P26)-SUM(U24:U26)</f>
        <v>259501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ht="24.9" customHeight="1" x14ac:dyDescent="0.3">
      <c r="A28" s="13">
        <v>66095</v>
      </c>
      <c r="B28" s="14"/>
      <c r="C28" s="65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1"/>
      <c r="Q28" s="15"/>
      <c r="R28" s="4"/>
      <c r="S28" s="4">
        <v>250000</v>
      </c>
      <c r="T28" s="4">
        <f t="shared" ref="T28" si="6">S28*$T$6</f>
        <v>2500</v>
      </c>
      <c r="U28" s="4">
        <f>S28-T28</f>
        <v>247500</v>
      </c>
      <c r="V28" s="20" t="s">
        <v>17</v>
      </c>
      <c r="W28" s="46"/>
    </row>
    <row r="29" spans="1:77" ht="24.9" customHeight="1" x14ac:dyDescent="0.3">
      <c r="A29" s="13">
        <v>66095</v>
      </c>
      <c r="B29" s="14"/>
      <c r="C29" s="65"/>
      <c r="D29" s="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1"/>
      <c r="Q29" s="15"/>
      <c r="R29" s="4"/>
      <c r="S29" s="4">
        <v>200000</v>
      </c>
      <c r="T29" s="4">
        <f t="shared" ref="T29" si="7">S29*$T$6</f>
        <v>2000</v>
      </c>
      <c r="U29" s="4">
        <f>S29-T29</f>
        <v>198000</v>
      </c>
      <c r="V29" s="20" t="s">
        <v>24</v>
      </c>
      <c r="W29" s="46"/>
    </row>
    <row r="30" spans="1:77" ht="24.9" customHeight="1" x14ac:dyDescent="0.3">
      <c r="A30" s="13">
        <v>66095</v>
      </c>
      <c r="B30" s="14"/>
      <c r="C30" s="65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1"/>
      <c r="Q30" s="15"/>
      <c r="R30" s="4"/>
      <c r="S30" s="4"/>
      <c r="T30" s="4"/>
      <c r="U30" s="4"/>
      <c r="V30" s="20"/>
      <c r="W30" s="46"/>
    </row>
    <row r="31" spans="1:77" s="5" customFormat="1" ht="24.9" customHeight="1" x14ac:dyDescent="0.3">
      <c r="A31" s="16"/>
      <c r="B31" s="17"/>
      <c r="C31" s="66"/>
      <c r="D31" s="1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9">
        <f>A32</f>
        <v>66096</v>
      </c>
      <c r="R31" s="6"/>
      <c r="S31" s="6"/>
      <c r="T31" s="6"/>
      <c r="U31" s="6"/>
      <c r="V31" s="16"/>
      <c r="W31" s="47">
        <f>SUM(P26:P30)-SUM(U26:U30)</f>
        <v>-445500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ht="24.9" customHeight="1" x14ac:dyDescent="0.3">
      <c r="A32" s="13">
        <v>66096</v>
      </c>
      <c r="B32" s="14"/>
      <c r="C32" s="65"/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1"/>
      <c r="Q32" s="15"/>
      <c r="R32" s="4"/>
      <c r="S32" s="4">
        <v>400000</v>
      </c>
      <c r="T32" s="4">
        <f t="shared" ref="T32" si="8">S32*$T$6</f>
        <v>4000</v>
      </c>
      <c r="U32" s="4">
        <f>S32-T32</f>
        <v>396000</v>
      </c>
      <c r="V32" s="20" t="s">
        <v>23</v>
      </c>
      <c r="W32" s="46"/>
    </row>
    <row r="33" spans="1:23" ht="24.9" customHeight="1" x14ac:dyDescent="0.3">
      <c r="A33" s="13">
        <v>66096</v>
      </c>
      <c r="B33" s="14"/>
      <c r="C33" s="65"/>
      <c r="D33" s="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1"/>
      <c r="Q33" s="15"/>
      <c r="R33" s="4"/>
      <c r="S33" s="4"/>
      <c r="T33" s="4"/>
      <c r="U33" s="4"/>
      <c r="V33" s="20"/>
      <c r="W33" s="46"/>
    </row>
    <row r="34" spans="1:23" ht="24.9" customHeight="1" x14ac:dyDescent="0.3">
      <c r="A34" s="13">
        <v>66096</v>
      </c>
      <c r="B34" s="14"/>
      <c r="C34" s="65"/>
      <c r="D34" s="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1"/>
      <c r="Q34" s="15"/>
      <c r="R34" s="4"/>
      <c r="S34" s="4"/>
      <c r="T34" s="4"/>
      <c r="U34" s="4"/>
      <c r="V34" s="20"/>
      <c r="W34" s="46"/>
    </row>
    <row r="35" spans="1:23" ht="24.9" customHeight="1" x14ac:dyDescent="0.3">
      <c r="A35" s="13">
        <v>66096</v>
      </c>
      <c r="B35" s="14"/>
      <c r="C35" s="65"/>
      <c r="D35" s="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  <c r="R35" s="4"/>
      <c r="S35" s="4"/>
      <c r="T35" s="4"/>
      <c r="U35" s="4"/>
      <c r="V35" s="20"/>
      <c r="W35" s="46"/>
    </row>
    <row r="36" spans="1:23" ht="24.9" customHeight="1" thickBot="1" x14ac:dyDescent="0.35">
      <c r="A36" s="39"/>
      <c r="B36" s="40"/>
      <c r="C36" s="67"/>
      <c r="D36" s="41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9"/>
    </row>
    <row r="37" spans="1:23" ht="24.9" customHeight="1" x14ac:dyDescent="0.3">
      <c r="A37" s="25"/>
      <c r="B37" s="26"/>
      <c r="C37" s="68"/>
      <c r="D37" s="27"/>
      <c r="E37" s="25"/>
      <c r="F37" s="25"/>
      <c r="G37" s="25"/>
      <c r="H37" s="25">
        <f>SUM(H8:H35)</f>
        <v>195416</v>
      </c>
      <c r="I37" s="25"/>
      <c r="J37" s="25"/>
      <c r="K37" s="28">
        <f t="shared" ref="K37:P37" si="9">SUM(K8:K35)</f>
        <v>54282</v>
      </c>
      <c r="L37" s="28">
        <f t="shared" si="9"/>
        <v>108564.6</v>
      </c>
      <c r="M37" s="28">
        <f t="shared" si="9"/>
        <v>108565</v>
      </c>
      <c r="N37" s="28">
        <f t="shared" si="9"/>
        <v>195416</v>
      </c>
      <c r="O37" s="28">
        <f t="shared" si="9"/>
        <v>98377</v>
      </c>
      <c r="P37" s="28">
        <f t="shared" si="9"/>
        <v>705001</v>
      </c>
      <c r="Q37" s="25"/>
      <c r="R37" s="28" t="s">
        <v>5</v>
      </c>
      <c r="S37" s="28">
        <f>SUM(S8:S35)</f>
        <v>3250000</v>
      </c>
      <c r="T37" s="25"/>
      <c r="U37" s="28">
        <f>SUM(U8:U35)</f>
        <v>3217500</v>
      </c>
      <c r="V37" s="25"/>
      <c r="W37" s="50">
        <f>SUM(W8:W35)</f>
        <v>-2116499</v>
      </c>
    </row>
    <row r="38" spans="1:23" ht="24.9" customHeight="1" x14ac:dyDescent="0.3">
      <c r="A38" s="4"/>
      <c r="B38" s="14"/>
      <c r="C38" s="65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1"/>
      <c r="S38" s="4"/>
      <c r="T38" s="4"/>
      <c r="U38" s="4"/>
      <c r="V38" s="4"/>
      <c r="W38" s="48"/>
    </row>
    <row r="39" spans="1:23" ht="24.9" customHeight="1" x14ac:dyDescent="0.3">
      <c r="A39" s="4"/>
      <c r="B39" s="14"/>
      <c r="C39" s="65"/>
      <c r="D39" s="9"/>
      <c r="E39" s="4"/>
      <c r="F39" s="4"/>
      <c r="G39" s="4"/>
      <c r="H39" s="4"/>
      <c r="I39" s="4"/>
      <c r="J39" s="4"/>
      <c r="K39" s="21"/>
      <c r="L39" s="21"/>
      <c r="M39" s="21"/>
      <c r="N39" s="21"/>
      <c r="O39" s="21"/>
      <c r="P39" s="4"/>
      <c r="Q39" s="4"/>
      <c r="R39" s="21" t="s">
        <v>6</v>
      </c>
      <c r="S39" s="4">
        <f>P37-S37</f>
        <v>-2544999</v>
      </c>
      <c r="T39" s="4"/>
      <c r="U39" s="21">
        <f>P37-U37</f>
        <v>-2512499</v>
      </c>
      <c r="V39" s="4"/>
      <c r="W39" s="48"/>
    </row>
    <row r="40" spans="1:23" ht="24.9" customHeight="1" thickBot="1" x14ac:dyDescent="0.35">
      <c r="A40" s="7"/>
      <c r="B40" s="22"/>
      <c r="C40" s="63"/>
      <c r="D40" s="2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4"/>
    </row>
    <row r="43" spans="1:23" ht="24.9" customHeight="1" x14ac:dyDescent="0.3"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23" ht="24.9" customHeight="1" thickBot="1" x14ac:dyDescent="0.35"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1:23" ht="24.9" customHeight="1" x14ac:dyDescent="0.3">
      <c r="E45" s="36"/>
      <c r="F45" s="36"/>
      <c r="G45" s="36"/>
      <c r="H45" s="36"/>
      <c r="I45" s="36"/>
      <c r="J45" s="36"/>
      <c r="K45" s="79" t="s">
        <v>28</v>
      </c>
      <c r="L45" s="80"/>
      <c r="M45" s="80"/>
      <c r="N45" s="81"/>
      <c r="O45" s="36"/>
      <c r="P45" s="36"/>
      <c r="Q45" s="36"/>
    </row>
    <row r="46" spans="1:23" ht="27.75" customHeight="1" x14ac:dyDescent="0.3">
      <c r="E46" s="36"/>
      <c r="F46" s="36"/>
      <c r="G46" s="36"/>
      <c r="H46" s="36"/>
      <c r="I46" s="36"/>
      <c r="J46" s="36"/>
      <c r="K46" s="76">
        <v>45749</v>
      </c>
      <c r="L46" s="77"/>
      <c r="M46" s="77"/>
      <c r="N46" s="78"/>
      <c r="O46" s="36"/>
      <c r="P46" s="36"/>
      <c r="Q46" s="36"/>
    </row>
    <row r="47" spans="1:23" ht="27.75" customHeight="1" x14ac:dyDescent="0.3">
      <c r="E47" s="36"/>
      <c r="F47" s="36"/>
      <c r="G47" s="36"/>
      <c r="H47" s="36"/>
      <c r="I47" s="36"/>
      <c r="J47" s="36"/>
      <c r="K47" s="73" t="s">
        <v>13</v>
      </c>
      <c r="L47" s="75"/>
      <c r="M47" s="73">
        <f>K37+L37+M37</f>
        <v>271411.59999999998</v>
      </c>
      <c r="N47" s="75"/>
      <c r="O47" s="36"/>
      <c r="P47" s="36"/>
      <c r="Q47" s="36"/>
    </row>
    <row r="48" spans="1:23" ht="27.75" customHeight="1" x14ac:dyDescent="0.3">
      <c r="E48" s="36"/>
      <c r="F48" s="36"/>
      <c r="G48" s="36"/>
      <c r="H48" s="36"/>
      <c r="I48" s="36"/>
      <c r="J48" s="36"/>
      <c r="K48" s="73" t="s">
        <v>14</v>
      </c>
      <c r="L48" s="74"/>
      <c r="M48" s="73">
        <f>O37</f>
        <v>98377</v>
      </c>
      <c r="N48" s="75"/>
      <c r="O48" s="36"/>
      <c r="P48" s="36"/>
      <c r="Q48" s="36"/>
    </row>
    <row r="49" spans="5:17" ht="24.9" customHeight="1" x14ac:dyDescent="0.3">
      <c r="E49" s="37"/>
      <c r="F49" s="37"/>
      <c r="G49" s="37"/>
      <c r="H49" s="38"/>
      <c r="I49" s="38"/>
      <c r="J49" s="37"/>
      <c r="K49" s="73" t="s">
        <v>11</v>
      </c>
      <c r="L49" s="74"/>
      <c r="M49" s="73">
        <f>U39</f>
        <v>-2512499</v>
      </c>
      <c r="N49" s="75"/>
      <c r="O49" s="37"/>
      <c r="P49" s="37"/>
      <c r="Q49" s="36"/>
    </row>
    <row r="50" spans="5:17" ht="24.9" customHeight="1" x14ac:dyDescent="0.3">
      <c r="E50" s="37"/>
      <c r="F50" s="37"/>
      <c r="G50" s="37"/>
      <c r="H50" s="38"/>
      <c r="I50" s="38"/>
      <c r="J50" s="37"/>
      <c r="K50" s="73" t="s">
        <v>27</v>
      </c>
      <c r="L50" s="74"/>
      <c r="M50" s="73">
        <f>S37</f>
        <v>3250000</v>
      </c>
      <c r="N50" s="75"/>
      <c r="O50" s="37"/>
      <c r="P50" s="37"/>
      <c r="Q50" s="36"/>
    </row>
    <row r="51" spans="5:17" ht="24.9" customHeight="1" thickBot="1" x14ac:dyDescent="0.35">
      <c r="E51" s="37"/>
      <c r="F51" s="37"/>
      <c r="G51" s="37"/>
      <c r="H51" s="38"/>
      <c r="I51" s="38"/>
      <c r="J51" s="37"/>
      <c r="K51" s="70" t="s">
        <v>3</v>
      </c>
      <c r="L51" s="71"/>
      <c r="M51" s="70"/>
      <c r="N51" s="72"/>
      <c r="O51" s="37"/>
      <c r="P51" s="37"/>
      <c r="Q51" s="36"/>
    </row>
    <row r="52" spans="5:17" ht="24.9" customHeight="1" thickBot="1" x14ac:dyDescent="0.35">
      <c r="E52" s="37"/>
      <c r="F52" s="37"/>
      <c r="G52" s="37"/>
      <c r="H52" s="38"/>
      <c r="I52" s="38"/>
      <c r="J52" s="37"/>
      <c r="K52" s="70" t="s">
        <v>12</v>
      </c>
      <c r="L52" s="71"/>
      <c r="M52" s="70"/>
      <c r="N52" s="72"/>
      <c r="O52" s="37"/>
      <c r="P52" s="37"/>
      <c r="Q52" s="36"/>
    </row>
  </sheetData>
  <mergeCells count="14">
    <mergeCell ref="K48:L48"/>
    <mergeCell ref="M48:N48"/>
    <mergeCell ref="K46:N46"/>
    <mergeCell ref="K45:N45"/>
    <mergeCell ref="M47:N47"/>
    <mergeCell ref="K47:L47"/>
    <mergeCell ref="K52:L52"/>
    <mergeCell ref="M52:N52"/>
    <mergeCell ref="K49:L49"/>
    <mergeCell ref="M49:N49"/>
    <mergeCell ref="K51:L51"/>
    <mergeCell ref="M51:N51"/>
    <mergeCell ref="K50:L50"/>
    <mergeCell ref="M50:N50"/>
  </mergeCells>
  <pageMargins left="0.70866141732283472" right="0.70866141732283472" top="0.74803149606299213" bottom="0.74803149606299213" header="0.31496062992125984" footer="0.31496062992125984"/>
  <pageSetup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2024-07-13T13:21:40Z</cp:lastPrinted>
  <dcterms:created xsi:type="dcterms:W3CDTF">2022-06-10T14:11:52Z</dcterms:created>
  <dcterms:modified xsi:type="dcterms:W3CDTF">2025-06-03T06:56:01Z</dcterms:modified>
</cp:coreProperties>
</file>