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8CCA68DA-212A-4EDA-9A50-54C40B9726F5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1" l="1"/>
  <c r="E10" i="1"/>
  <c r="O17" i="1"/>
  <c r="M28" i="1"/>
  <c r="G9" i="1" l="1"/>
  <c r="K9" i="1" s="1"/>
  <c r="T9" i="1"/>
  <c r="U9" i="1" s="1"/>
  <c r="H9" i="1" l="1"/>
  <c r="J9" i="1"/>
  <c r="M9" i="1"/>
  <c r="N9" i="1"/>
  <c r="L9" i="1"/>
  <c r="I9" i="1"/>
  <c r="Q7" i="1"/>
  <c r="P9" i="1" l="1"/>
  <c r="T8" i="1"/>
  <c r="U8" i="1" s="1"/>
  <c r="G8" i="1"/>
  <c r="L8" i="1" s="1"/>
  <c r="L17" i="1" s="1"/>
  <c r="J8" i="1" l="1"/>
  <c r="H8" i="1"/>
  <c r="N8" i="1" s="1"/>
  <c r="M8" i="1"/>
  <c r="M17" i="1" s="1"/>
  <c r="K8" i="1"/>
  <c r="K17" i="1" s="1"/>
  <c r="L25" i="1" l="1"/>
  <c r="N17" i="1"/>
  <c r="I8" i="1"/>
  <c r="P8" i="1" s="1"/>
  <c r="U17" i="1" l="1"/>
  <c r="P17" i="1" l="1"/>
  <c r="U19" i="1" s="1"/>
  <c r="L26" i="1" s="1"/>
</calcChain>
</file>

<file path=xl/sharedStrings.xml><?xml version="1.0" encoding="utf-8"?>
<sst xmlns="http://schemas.openxmlformats.org/spreadsheetml/2006/main" count="51" uniqueCount="48">
  <si>
    <t>Amount</t>
  </si>
  <si>
    <t>PAYMENT NOTE No.</t>
  </si>
  <si>
    <t>UTR</t>
  </si>
  <si>
    <t>Balance Payable Amount Rs. -</t>
  </si>
  <si>
    <t>Total Paid Amount Rs. -</t>
  </si>
  <si>
    <t>Excess Hold</t>
  </si>
  <si>
    <t>01-12-2023 NEFT/AXISP00448665329/RIUP23/3556/ONS ENTERPRISES/PUNB0041710 ₹ 49,500.00</t>
  </si>
  <si>
    <t>RIUP23/3556</t>
  </si>
  <si>
    <t>08-12-2023 NEFT/AXISP00451236000/RIUP23/3652/ONS ENTERPRISES/PUNB0041710 229977.00</t>
  </si>
  <si>
    <t>RIUP23/3652</t>
  </si>
  <si>
    <t>Total Hold</t>
  </si>
  <si>
    <t>Advance / Surplus</t>
  </si>
  <si>
    <t>Debit</t>
  </si>
  <si>
    <t>ONS Enterprises</t>
  </si>
  <si>
    <t>Nil</t>
  </si>
  <si>
    <t>24-01-2024 NEFT/AXISP00464671612/RIUP23/4329/ONS ENTERPRISES/PUNB0041710 153553.00</t>
  </si>
  <si>
    <t>RIUP23/4329</t>
  </si>
  <si>
    <t>RIUP24/0528</t>
  </si>
  <si>
    <t>GST RELEASE NOTE</t>
  </si>
  <si>
    <t>1 &amp; 2</t>
  </si>
  <si>
    <t>13-06-2024 NEFT/AXISP00509097742/RIUP24/0528/ONS ENTERPRISES/PUNB0041710 105332.00</t>
  </si>
  <si>
    <t>Village Wise Advance</t>
  </si>
  <si>
    <t>04-12-2024 NEFT/AXISP00579764058/RIUP24/2621/ONS ENTERPRISES/PUNB0041710 39600.00</t>
  </si>
  <si>
    <t>Updated On 04.12.2024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</si>
  <si>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</si>
  <si>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</si>
  <si>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</si>
  <si>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</si>
  <si>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</si>
  <si>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</si>
  <si>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</si>
  <si>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</si>
  <si>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</si>
  <si>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</si>
  <si>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</si>
  <si>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</si>
  <si>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</si>
  <si>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</si>
  <si>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</si>
  <si>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</si>
  <si>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</si>
  <si>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</si>
  <si>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</si>
  <si>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</si>
  <si>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</si>
  <si>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</si>
  <si>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</si>
  <si>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 xml:space="preserve"> Badhev Kannukheda Village Pipe Line Restoration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</si>
</sst>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15" fontId="2" fillId="2" borderId="6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164" fontId="2" fillId="2" borderId="7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164" fontId="2" fillId="3" borderId="6" xfId="1" applyNumberFormat="1" applyFont="1" applyFill="1" applyBorder="1" applyAlignment="1">
      <alignment vertical="center"/>
    </xf>
    <xf numFmtId="164" fontId="0" fillId="2" borderId="0" xfId="0" applyNumberFormat="1" applyFill="1" applyAlignment="1">
      <alignment vertical="center"/>
    </xf>
    <xf numFmtId="15" fontId="2" fillId="0" borderId="6" xfId="0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9" fontId="2" fillId="2" borderId="6" xfId="1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9" fontId="2" fillId="3" borderId="6" xfId="1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14" fontId="2" fillId="2" borderId="6" xfId="1" applyNumberFormat="1" applyFont="1" applyFill="1" applyBorder="1" applyAlignment="1">
      <alignment vertical="center"/>
    </xf>
    <xf numFmtId="164" fontId="2" fillId="0" borderId="6" xfId="1" applyNumberFormat="1" applyFont="1" applyFill="1" applyBorder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right"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 wrapText="1"/>
    </xf>
    <xf numFmtId="14" fontId="4" fillId="2" borderId="14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64" fontId="7" fillId="2" borderId="14" xfId="1" applyNumberFormat="1" applyFont="1" applyFill="1" applyBorder="1" applyAlignment="1">
      <alignment horizontal="center" vertical="center"/>
    </xf>
    <xf numFmtId="164" fontId="4" fillId="2" borderId="14" xfId="1" applyNumberFormat="1" applyFont="1" applyFill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right"/>
    </xf>
    <xf numFmtId="164" fontId="6" fillId="2" borderId="12" xfId="1" applyNumberFormat="1" applyFont="1" applyFill="1" applyBorder="1" applyAlignment="1">
      <alignment horizontal="right"/>
    </xf>
    <xf numFmtId="164" fontId="6" fillId="2" borderId="9" xfId="1" applyNumberFormat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10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/>
    </xf>
    <xf numFmtId="164" fontId="6" fillId="2" borderId="12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zoomScaleNormal="100" workbookViewId="0">
      <selection activeCell="B4" sqref="B4"/>
    </sheetView>
  </sheetViews>
  <sheetFormatPr defaultColWidth="9" defaultRowHeight="24.9" customHeight="1" x14ac:dyDescent="0.3"/>
  <cols>
    <col min="1" max="1" width="9" style="2"/>
    <col min="2" max="2" width="30" style="2" customWidth="1"/>
    <col min="3" max="3" width="13.44140625" style="2" bestFit="1" customWidth="1"/>
    <col min="4" max="4" width="11.5546875" style="2" bestFit="1" customWidth="1"/>
    <col min="5" max="5" width="13.33203125" style="2" bestFit="1" customWidth="1"/>
    <col min="6" max="7" width="13.33203125" style="2" customWidth="1"/>
    <col min="8" max="8" width="14.6640625" style="8" customWidth="1"/>
    <col min="9" max="9" width="12.88671875" style="8" bestFit="1" customWidth="1"/>
    <col min="10" max="10" width="10.6640625" style="2" bestFit="1" customWidth="1"/>
    <col min="11" max="11" width="12.5546875" style="2" customWidth="1"/>
    <col min="12" max="12" width="12.6640625" style="2" customWidth="1"/>
    <col min="13" max="13" width="14" style="2" bestFit="1" customWidth="1"/>
    <col min="14" max="16" width="14.88671875" style="2" customWidth="1"/>
    <col min="17" max="17" width="10.109375" style="2" bestFit="1" customWidth="1"/>
    <col min="18" max="18" width="21.6640625" style="2" bestFit="1" customWidth="1"/>
    <col min="19" max="19" width="12.6640625" style="2" bestFit="1" customWidth="1"/>
    <col min="20" max="20" width="14.5546875" style="2" bestFit="1" customWidth="1"/>
    <col min="21" max="21" width="19.6640625" style="2" bestFit="1" customWidth="1"/>
    <col min="22" max="22" width="101.44140625" style="2" customWidth="1"/>
    <col min="23" max="23" width="12.6640625" style="2" bestFit="1" customWidth="1"/>
    <col min="24" max="16384" width="9" style="2"/>
  </cols>
  <sheetData>
    <row r="1" spans="1:23" s="30" customFormat="1" ht="24.9" customHeight="1" x14ac:dyDescent="0.3">
      <c r="A1" s="28" t="s">
        <v>24</v>
      </c>
      <c r="B1" s="29" t="s">
        <v>13</v>
      </c>
    </row>
    <row r="2" spans="1:23" s="30" customFormat="1" ht="24.9" customHeight="1" x14ac:dyDescent="0.3">
      <c r="A2" s="28" t="s">
        <v>25</v>
      </c>
      <c r="B2" s="30" t="s">
        <v>26</v>
      </c>
    </row>
    <row r="3" spans="1:23" s="30" customFormat="1" ht="24.9" customHeight="1" x14ac:dyDescent="0.3">
      <c r="A3" s="28" t="s">
        <v>27</v>
      </c>
      <c r="B3" s="28" t="s">
        <v>28</v>
      </c>
    </row>
    <row r="4" spans="1:23" s="30" customFormat="1" ht="24.9" customHeight="1" thickBot="1" x14ac:dyDescent="0.35">
      <c r="A4" s="28" t="s">
        <v>29</v>
      </c>
      <c r="B4" s="28" t="s">
        <v>28</v>
      </c>
    </row>
    <row r="5" spans="1:23" ht="24.9" customHeight="1" x14ac:dyDescent="0.3">
      <c r="A5" s="31" t="s">
        <v>30</v>
      </c>
      <c r="B5" s="32" t="s">
        <v>31</v>
      </c>
      <c r="C5" s="33" t="s">
        <v>32</v>
      </c>
      <c r="D5" s="34" t="s">
        <v>33</v>
      </c>
      <c r="E5" s="32" t="s">
        <v>34</v>
      </c>
      <c r="F5" s="32" t="s">
        <v>35</v>
      </c>
      <c r="G5" s="34" t="s">
        <v>36</v>
      </c>
      <c r="H5" s="35" t="s">
        <v>37</v>
      </c>
      <c r="I5" s="36" t="s">
        <v>0</v>
      </c>
      <c r="J5" s="32" t="s">
        <v>38</v>
      </c>
      <c r="K5" s="32" t="s">
        <v>39</v>
      </c>
      <c r="L5" s="32" t="s">
        <v>40</v>
      </c>
      <c r="M5" s="32" t="s">
        <v>41</v>
      </c>
      <c r="N5" s="32" t="s">
        <v>42</v>
      </c>
      <c r="O5" s="13" t="s">
        <v>5</v>
      </c>
      <c r="P5" s="32" t="s">
        <v>43</v>
      </c>
      <c r="Q5" s="13"/>
      <c r="R5" s="13" t="s">
        <v>1</v>
      </c>
      <c r="S5" s="32" t="s">
        <v>44</v>
      </c>
      <c r="T5" s="32" t="s">
        <v>45</v>
      </c>
      <c r="U5" s="32" t="s">
        <v>46</v>
      </c>
      <c r="V5" s="32" t="s">
        <v>2</v>
      </c>
      <c r="W5" s="13" t="s">
        <v>21</v>
      </c>
    </row>
    <row r="6" spans="1:23" ht="24.9" customHeight="1" x14ac:dyDescent="0.3">
      <c r="B6" s="4"/>
      <c r="C6" s="4"/>
      <c r="D6" s="4"/>
      <c r="E6" s="4"/>
      <c r="F6" s="4"/>
      <c r="G6" s="4"/>
      <c r="H6" s="14">
        <v>0.18</v>
      </c>
      <c r="I6" s="4"/>
      <c r="J6" s="14">
        <v>0.01</v>
      </c>
      <c r="K6" s="14">
        <v>0.05</v>
      </c>
      <c r="L6" s="14">
        <v>0.1</v>
      </c>
      <c r="M6" s="14">
        <v>0.1</v>
      </c>
      <c r="N6" s="14">
        <v>0.18</v>
      </c>
      <c r="O6" s="14"/>
      <c r="P6" s="4"/>
      <c r="Q6" s="15"/>
      <c r="R6" s="4"/>
      <c r="S6" s="4"/>
      <c r="T6" s="14">
        <v>0.01</v>
      </c>
      <c r="U6" s="4"/>
      <c r="V6" s="4"/>
      <c r="W6" s="4"/>
    </row>
    <row r="7" spans="1:23" s="9" customFormat="1" ht="24.9" customHeight="1" x14ac:dyDescent="0.3">
      <c r="B7" s="10"/>
      <c r="C7" s="10"/>
      <c r="D7" s="10"/>
      <c r="E7" s="10"/>
      <c r="F7" s="10"/>
      <c r="G7" s="10"/>
      <c r="H7" s="16"/>
      <c r="I7" s="10"/>
      <c r="J7" s="16"/>
      <c r="K7" s="16"/>
      <c r="L7" s="16"/>
      <c r="M7" s="16"/>
      <c r="N7" s="16"/>
      <c r="O7" s="16"/>
      <c r="P7" s="10"/>
      <c r="Q7" s="17">
        <f>A8</f>
        <v>60108</v>
      </c>
      <c r="R7" s="10"/>
      <c r="S7" s="10"/>
      <c r="T7" s="16"/>
      <c r="U7" s="10"/>
      <c r="V7" s="10"/>
      <c r="W7" s="10"/>
    </row>
    <row r="8" spans="1:23" ht="24.9" customHeight="1" x14ac:dyDescent="0.3">
      <c r="A8" s="2">
        <v>60108</v>
      </c>
      <c r="B8" s="18" t="s">
        <v>47</v>
      </c>
      <c r="C8" s="1">
        <v>45261</v>
      </c>
      <c r="D8" s="19">
        <v>1</v>
      </c>
      <c r="E8" s="4">
        <v>377669</v>
      </c>
      <c r="F8" s="4">
        <v>0</v>
      </c>
      <c r="G8" s="4">
        <f>E8-F8</f>
        <v>377669</v>
      </c>
      <c r="H8" s="4">
        <f>G8*H6</f>
        <v>67980.42</v>
      </c>
      <c r="I8" s="4">
        <f>G8+H8</f>
        <v>445649.42</v>
      </c>
      <c r="J8" s="4">
        <f>G8*J6</f>
        <v>3776.69</v>
      </c>
      <c r="K8" s="4">
        <f>G8*K6</f>
        <v>18883.45</v>
      </c>
      <c r="L8" s="4">
        <f>G8*10%</f>
        <v>37766.9</v>
      </c>
      <c r="M8" s="4">
        <f>G8*M6</f>
        <v>37766.9</v>
      </c>
      <c r="N8" s="4">
        <f>H8</f>
        <v>67980.42</v>
      </c>
      <c r="O8" s="4"/>
      <c r="P8" s="4">
        <f>I8-SUM(J8:N8)</f>
        <v>279475.06</v>
      </c>
      <c r="Q8" s="15"/>
      <c r="R8" s="4" t="s">
        <v>7</v>
      </c>
      <c r="S8" s="4">
        <v>50000</v>
      </c>
      <c r="T8" s="4">
        <f>S8*T6</f>
        <v>500</v>
      </c>
      <c r="U8" s="4">
        <f>S8-T8</f>
        <v>49500</v>
      </c>
      <c r="V8" s="20" t="s">
        <v>6</v>
      </c>
      <c r="W8" s="4"/>
    </row>
    <row r="9" spans="1:23" ht="24.9" customHeight="1" x14ac:dyDescent="0.3">
      <c r="A9" s="2">
        <v>60108</v>
      </c>
      <c r="B9" s="18" t="s">
        <v>47</v>
      </c>
      <c r="C9" s="1">
        <v>45275</v>
      </c>
      <c r="D9" s="19">
        <v>2</v>
      </c>
      <c r="E9" s="4">
        <v>207504</v>
      </c>
      <c r="F9" s="4">
        <v>0</v>
      </c>
      <c r="G9" s="4">
        <f>E9-F9</f>
        <v>207504</v>
      </c>
      <c r="H9" s="4">
        <f>G9*18%</f>
        <v>37350.720000000001</v>
      </c>
      <c r="I9" s="4">
        <f>G9+H9</f>
        <v>244854.72</v>
      </c>
      <c r="J9" s="4">
        <f>G9*1%</f>
        <v>2075.04</v>
      </c>
      <c r="K9" s="4">
        <f>G9*5%</f>
        <v>10375.200000000001</v>
      </c>
      <c r="L9" s="4">
        <f>G9*10%</f>
        <v>20750.400000000001</v>
      </c>
      <c r="M9" s="4">
        <f>G9*10%</f>
        <v>20750.400000000001</v>
      </c>
      <c r="N9" s="4">
        <f>H9</f>
        <v>37350.720000000001</v>
      </c>
      <c r="O9" s="4"/>
      <c r="P9" s="4">
        <f>I9-SUM(J9:N9)</f>
        <v>153552.95999999999</v>
      </c>
      <c r="Q9" s="15"/>
      <c r="R9" s="4" t="s">
        <v>9</v>
      </c>
      <c r="S9" s="4">
        <v>229977</v>
      </c>
      <c r="T9" s="4">
        <f>S9*T7</f>
        <v>0</v>
      </c>
      <c r="U9" s="4">
        <f>S9-T9</f>
        <v>229977</v>
      </c>
      <c r="V9" s="20" t="s">
        <v>8</v>
      </c>
      <c r="W9" s="4"/>
    </row>
    <row r="10" spans="1:23" ht="24.9" customHeight="1" x14ac:dyDescent="0.3">
      <c r="A10" s="2">
        <v>60108</v>
      </c>
      <c r="B10" s="4" t="s">
        <v>18</v>
      </c>
      <c r="C10" s="21"/>
      <c r="D10" s="4" t="s">
        <v>19</v>
      </c>
      <c r="E10" s="4">
        <f>N8+N9</f>
        <v>105331.14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22">
        <v>105332</v>
      </c>
      <c r="Q10" s="15"/>
      <c r="R10" s="4" t="s">
        <v>16</v>
      </c>
      <c r="S10" s="4">
        <v>153553</v>
      </c>
      <c r="T10" s="4"/>
      <c r="U10" s="4">
        <v>153553</v>
      </c>
      <c r="V10" s="20" t="s">
        <v>15</v>
      </c>
      <c r="W10" s="4"/>
    </row>
    <row r="11" spans="1:23" s="3" customFormat="1" ht="24.9" customHeight="1" x14ac:dyDescent="0.3">
      <c r="A11" s="2">
        <v>60108</v>
      </c>
      <c r="B11" s="22"/>
      <c r="C11" s="1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0"/>
      <c r="Q11" s="23"/>
      <c r="R11" s="22" t="s">
        <v>17</v>
      </c>
      <c r="S11" s="22">
        <v>105332</v>
      </c>
      <c r="T11" s="22"/>
      <c r="U11" s="22">
        <v>105332</v>
      </c>
      <c r="V11" s="20" t="s">
        <v>20</v>
      </c>
      <c r="W11" s="22"/>
    </row>
    <row r="12" spans="1:23" ht="24.9" customHeight="1" x14ac:dyDescent="0.3">
      <c r="A12" s="2">
        <v>60108</v>
      </c>
      <c r="B12" s="18"/>
      <c r="C12" s="1"/>
      <c r="D12" s="1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5"/>
      <c r="R12" s="4"/>
      <c r="S12" s="4"/>
      <c r="T12" s="4"/>
      <c r="U12" s="4">
        <v>39600</v>
      </c>
      <c r="V12" s="20" t="s">
        <v>22</v>
      </c>
      <c r="W12" s="4"/>
    </row>
    <row r="13" spans="1:23" ht="24.9" customHeight="1" x14ac:dyDescent="0.3">
      <c r="A13" s="2">
        <v>60108</v>
      </c>
      <c r="B13" s="4"/>
      <c r="C13" s="21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5"/>
      <c r="R13" s="4"/>
      <c r="S13" s="4"/>
      <c r="T13" s="4"/>
      <c r="U13" s="4"/>
      <c r="V13" s="20"/>
      <c r="W13" s="4"/>
    </row>
    <row r="14" spans="1:23" ht="24.9" customHeight="1" x14ac:dyDescent="0.3">
      <c r="B14" s="19"/>
      <c r="C14" s="19"/>
      <c r="D14" s="19"/>
      <c r="E14" s="24"/>
      <c r="F14" s="24"/>
      <c r="G14" s="24"/>
      <c r="H14" s="4"/>
      <c r="I14" s="4"/>
      <c r="J14" s="4"/>
      <c r="K14" s="4"/>
      <c r="L14" s="4"/>
      <c r="M14" s="4"/>
      <c r="N14" s="4"/>
      <c r="O14" s="4"/>
      <c r="P14" s="4"/>
      <c r="Q14" s="15"/>
      <c r="R14" s="4"/>
      <c r="S14" s="4"/>
      <c r="T14" s="4"/>
      <c r="U14" s="4"/>
      <c r="V14" s="4"/>
      <c r="W14" s="4"/>
    </row>
    <row r="15" spans="1:23" ht="24.9" customHeight="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22">
        <f>SUM(P8:P14)-SUM(U8:U14)</f>
        <v>-39601.979999999981</v>
      </c>
    </row>
    <row r="16" spans="1:23" ht="24.9" customHeight="1" thickBot="1" x14ac:dyDescent="0.35">
      <c r="A16" s="5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27"/>
      <c r="P16" s="7"/>
      <c r="Q16" s="7"/>
      <c r="R16" s="7"/>
      <c r="S16" s="7"/>
      <c r="T16" s="7"/>
      <c r="U16" s="7"/>
      <c r="V16" s="7"/>
      <c r="W16" s="7"/>
    </row>
    <row r="17" spans="1:23" ht="24.9" customHeight="1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26">
        <f>SUM(K8:K14)</f>
        <v>29258.65</v>
      </c>
      <c r="L17" s="26">
        <f>SUM(L8:L14)</f>
        <v>58517.3</v>
      </c>
      <c r="M17" s="26">
        <f>SUM(M8:M14)</f>
        <v>58517.3</v>
      </c>
      <c r="N17" s="26">
        <f>SUM(N8:N14)</f>
        <v>105331.14</v>
      </c>
      <c r="O17" s="26">
        <f>SUM(O8:O15)</f>
        <v>0</v>
      </c>
      <c r="P17" s="26">
        <f>SUM(P8:P14)</f>
        <v>538360.02</v>
      </c>
      <c r="Q17" s="26"/>
      <c r="R17" s="26" t="s">
        <v>4</v>
      </c>
      <c r="S17" s="26"/>
      <c r="T17" s="26"/>
      <c r="U17" s="26">
        <f>SUM(U6:U14)</f>
        <v>577962</v>
      </c>
      <c r="V17" s="6"/>
      <c r="W17" s="26"/>
    </row>
    <row r="18" spans="1:23" ht="24.9" customHeight="1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24.9" customHeight="1" x14ac:dyDescent="0.3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25" t="s">
        <v>3</v>
      </c>
      <c r="S19" s="4"/>
      <c r="T19" s="4"/>
      <c r="U19" s="25">
        <f>P17-U17</f>
        <v>-39601.979999999981</v>
      </c>
      <c r="V19" s="4"/>
      <c r="W19" s="4"/>
    </row>
    <row r="20" spans="1:23" ht="24.9" customHeight="1" thickBot="1" x14ac:dyDescent="0.35">
      <c r="A20" s="5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2" spans="1:23" ht="24.9" customHeight="1" thickBot="1" x14ac:dyDescent="0.35"/>
    <row r="23" spans="1:23" ht="24.9" customHeight="1" thickBot="1" x14ac:dyDescent="0.35">
      <c r="J23" s="41" t="s">
        <v>13</v>
      </c>
      <c r="K23" s="42"/>
      <c r="L23" s="42"/>
      <c r="M23" s="43"/>
    </row>
    <row r="24" spans="1:23" ht="24.9" customHeight="1" thickBot="1" x14ac:dyDescent="0.35">
      <c r="J24" s="44" t="s">
        <v>23</v>
      </c>
      <c r="K24" s="45"/>
      <c r="L24" s="45"/>
      <c r="M24" s="46"/>
    </row>
    <row r="25" spans="1:23" ht="24.9" customHeight="1" thickBot="1" x14ac:dyDescent="0.55000000000000004">
      <c r="J25" s="44" t="s">
        <v>10</v>
      </c>
      <c r="K25" s="45"/>
      <c r="L25" s="47">
        <f>K17+L17+M17</f>
        <v>146293.25</v>
      </c>
      <c r="M25" s="48"/>
    </row>
    <row r="26" spans="1:23" ht="24.9" customHeight="1" thickBot="1" x14ac:dyDescent="0.55000000000000004">
      <c r="J26" s="44" t="s">
        <v>11</v>
      </c>
      <c r="K26" s="45"/>
      <c r="L26" s="47">
        <f>U19</f>
        <v>-39601.979999999981</v>
      </c>
      <c r="M26" s="48"/>
    </row>
    <row r="27" spans="1:23" ht="24.9" customHeight="1" thickBot="1" x14ac:dyDescent="0.55000000000000004">
      <c r="J27" s="37" t="s">
        <v>12</v>
      </c>
      <c r="K27" s="38"/>
      <c r="L27" s="39" t="s">
        <v>14</v>
      </c>
      <c r="M27" s="40"/>
    </row>
    <row r="28" spans="1:23" ht="24.9" customHeight="1" x14ac:dyDescent="0.3">
      <c r="M28" s="11">
        <f>N17-P10</f>
        <v>-0.86000000000058208</v>
      </c>
    </row>
  </sheetData>
  <mergeCells count="8">
    <mergeCell ref="J27:K27"/>
    <mergeCell ref="L27:M27"/>
    <mergeCell ref="J23:M23"/>
    <mergeCell ref="J24:M24"/>
    <mergeCell ref="J25:K25"/>
    <mergeCell ref="L25:M25"/>
    <mergeCell ref="J26:K26"/>
    <mergeCell ref="L26:M26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2025-05-28T11:17:28Z</dcterms:modified>
</cp:coreProperties>
</file>