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A6212F9B-8121-49DE-B025-9575A550D3D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G16" i="1" l="1"/>
  <c r="J16" i="1" s="1"/>
  <c r="Q15" i="1"/>
  <c r="K16" i="1" l="1"/>
  <c r="H16" i="1"/>
  <c r="N16" i="1" s="1"/>
  <c r="K28" i="1" s="1"/>
  <c r="I16" i="1"/>
  <c r="P16" i="1" l="1"/>
  <c r="G9" i="1"/>
  <c r="J9" i="1" s="1"/>
  <c r="K9" i="1" l="1"/>
  <c r="H9" i="1"/>
  <c r="N9" i="1" s="1"/>
  <c r="I9" i="1" l="1"/>
  <c r="P9" i="1"/>
  <c r="L20" i="1" l="1"/>
  <c r="M20" i="1"/>
  <c r="O20" i="1"/>
  <c r="Q7" i="1" l="1"/>
  <c r="G8" i="1" l="1"/>
  <c r="K8" i="1" s="1"/>
  <c r="J8" i="1" l="1"/>
  <c r="H8" i="1"/>
  <c r="N8" i="1" s="1"/>
  <c r="G13" i="1"/>
  <c r="Q12" i="1"/>
  <c r="E10" i="1" l="1"/>
  <c r="P10" i="1" s="1"/>
  <c r="J13" i="1"/>
  <c r="J20" i="1" s="1"/>
  <c r="K13" i="1"/>
  <c r="I8" i="1"/>
  <c r="P8" i="1" s="1"/>
  <c r="H13" i="1"/>
  <c r="N13" i="1" s="1"/>
  <c r="E14" i="1" s="1"/>
  <c r="P14" i="1" s="1"/>
  <c r="K20" i="1" l="1"/>
  <c r="K26" i="1" s="1"/>
  <c r="N20" i="1"/>
  <c r="I13" i="1"/>
  <c r="P13" i="1" s="1"/>
  <c r="P20" i="1" l="1"/>
  <c r="V21" i="1" l="1"/>
  <c r="K27" i="1" s="1"/>
</calcChain>
</file>

<file path=xl/sharedStrings.xml><?xml version="1.0" encoding="utf-8"?>
<sst xmlns="http://schemas.openxmlformats.org/spreadsheetml/2006/main" count="51" uniqueCount="47">
  <si>
    <t>Amount</t>
  </si>
  <si>
    <t>Td</t>
  </si>
  <si>
    <t>Hold amount quantity excess against DPR</t>
  </si>
  <si>
    <t>PAYMENT NOTE No.</t>
  </si>
  <si>
    <t>TDS Amount @ 1% on BASIC AMOUNT</t>
  </si>
  <si>
    <t>SD (5%)</t>
  </si>
  <si>
    <t>UTR</t>
  </si>
  <si>
    <t>Total Paid</t>
  </si>
  <si>
    <t>Balanace Payable</t>
  </si>
  <si>
    <t>Total Basic</t>
  </si>
  <si>
    <t>PVD Enterprises</t>
  </si>
  <si>
    <t>24-05-2024 NEFT/AXISP00502611881/RIUP24/0574/PVD ENTERPRISES/PUNB0110800 339674.00</t>
  </si>
  <si>
    <t>Hold amt.</t>
  </si>
  <si>
    <t>Adv/Surplus</t>
  </si>
  <si>
    <t>GST Pending</t>
  </si>
  <si>
    <t>29-05-2024 NEFT/AXISP00503586477/RIUP24/0573/PVD ENTERPRISES/PUNB0110800 364786.00</t>
  </si>
  <si>
    <t>06-07-2024 NEFT/AXISP00516321911/RIUP24/0911/PVD ENTERPRISES/PUNB0110800 250000.00</t>
  </si>
  <si>
    <t>16-07-2024 NEFT/AXISP00519021672/RIUP24/1135/PVD ENTERPRISES/PUNB0110800 200000.00</t>
  </si>
  <si>
    <t>1 , 3</t>
  </si>
  <si>
    <t>23-08-2024 NEFT/AXISP00531577840/RIUP24/1161/PVD ENTERPRISES/PUNB0110800 65044.00</t>
  </si>
  <si>
    <t>23-08-2024
NEFT/AXISP00531577841/RIUP24/1179/PVD
ENTERPRISES/PUNB0110800 172559.00</t>
  </si>
  <si>
    <t>19-09-2024 NEFT/AXISP00542128320/RIUP24/1162/PVD ENTERPRISES/PUNB0110800 163407.00</t>
  </si>
  <si>
    <t>25.03.25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</si>
  <si>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</si>
  <si>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</si>
  <si>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</si>
  <si>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</si>
  <si>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</si>
  <si>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</si>
  <si>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</si>
  <si>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</si>
  <si>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</si>
  <si>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</si>
  <si>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</si>
  <si>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</si>
  <si>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TDS_Amount</t>
  </si>
  <si>
    <t>SD_Amount</t>
  </si>
  <si>
    <t>On_Commission</t>
  </si>
  <si>
    <t>GST_SD_Amount</t>
  </si>
  <si>
    <t>Final_Amount</t>
  </si>
  <si>
    <t>Total_Amount</t>
  </si>
  <si>
    <t>Abdulpur Village Pump Work</t>
  </si>
  <si>
    <t>Abdulpur  Village Pump Work</t>
  </si>
  <si>
    <t>Bhaisani  Village Pump Work</t>
  </si>
  <si>
    <t>Maharaipur  Village Pump Work</t>
  </si>
  <si>
    <t>GST Release Note</t>
  </si>
  <si>
    <t>GST_Amount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</si>
</sst>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omic Sans MS"/>
      <family val="4"/>
    </font>
    <font>
      <sz val="9"/>
      <color rgb="FFFF0000"/>
      <name val="Comic Sans MS"/>
      <family val="4"/>
    </font>
    <font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5" fillId="2" borderId="2" xfId="1" applyFont="1" applyFill="1" applyBorder="1" applyAlignment="1">
      <alignment vertical="center"/>
    </xf>
    <xf numFmtId="0" fontId="5" fillId="2" borderId="2" xfId="1" applyNumberFormat="1" applyFont="1" applyFill="1" applyBorder="1" applyAlignment="1">
      <alignment vertical="center"/>
    </xf>
    <xf numFmtId="9" fontId="5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/>
    </xf>
    <xf numFmtId="15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3" fontId="5" fillId="3" borderId="3" xfId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/>
    </xf>
    <xf numFmtId="43" fontId="3" fillId="2" borderId="2" xfId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15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5" fillId="2" borderId="3" xfId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7" fillId="0" borderId="9" xfId="0" applyFont="1" applyBorder="1"/>
    <xf numFmtId="43" fontId="7" fillId="0" borderId="10" xfId="0" applyNumberFormat="1" applyFont="1" applyBorder="1"/>
    <xf numFmtId="0" fontId="7" fillId="0" borderId="11" xfId="0" applyFont="1" applyBorder="1"/>
    <xf numFmtId="43" fontId="7" fillId="0" borderId="12" xfId="0" applyNumberFormat="1" applyFont="1" applyBorder="1"/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3" fillId="3" borderId="3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0" fontId="3" fillId="2" borderId="2" xfId="1" applyNumberFormat="1" applyFont="1" applyFill="1" applyBorder="1" applyAlignment="1">
      <alignment vertical="center"/>
    </xf>
    <xf numFmtId="43" fontId="4" fillId="5" borderId="4" xfId="1" applyFont="1" applyFill="1" applyBorder="1" applyAlignment="1">
      <alignment vertical="center"/>
    </xf>
    <xf numFmtId="43" fontId="4" fillId="5" borderId="3" xfId="1" applyFont="1" applyFill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8"/>
  <sheetViews>
    <sheetView tabSelected="1" zoomScale="130" zoomScaleNormal="130" workbookViewId="0">
      <selection activeCell="D2" sqref="D2"/>
    </sheetView>
  </sheetViews>
  <sheetFormatPr defaultColWidth="9" defaultRowHeight="15" x14ac:dyDescent="0.25"/>
  <cols>
    <col min="1" max="1" width="9" style="35"/>
    <col min="2" max="2" width="28.28515625" bestFit="1" customWidth="1"/>
    <col min="3" max="3" width="11.28515625" bestFit="1" customWidth="1"/>
    <col min="4" max="4" width="9.7109375" bestFit="1" customWidth="1"/>
    <col min="5" max="5" width="12.140625" customWidth="1"/>
    <col min="6" max="6" width="13.140625" customWidth="1"/>
    <col min="7" max="7" width="12.85546875" customWidth="1"/>
    <col min="8" max="8" width="13.28515625" bestFit="1" customWidth="1"/>
    <col min="9" max="9" width="12.85546875" bestFit="1" customWidth="1"/>
    <col min="10" max="10" width="18.42578125" customWidth="1"/>
    <col min="11" max="11" width="19.28515625" customWidth="1"/>
    <col min="12" max="13" width="10" customWidth="1"/>
    <col min="14" max="14" width="14" customWidth="1"/>
    <col min="15" max="15" width="14.28515625" bestFit="1" customWidth="1"/>
    <col min="16" max="16" width="15" customWidth="1"/>
    <col min="17" max="17" width="13.42578125" customWidth="1"/>
    <col min="18" max="18" width="21.5703125" hidden="1" customWidth="1"/>
    <col min="19" max="19" width="12.5703125" hidden="1" customWidth="1"/>
    <col min="20" max="20" width="14.5703125" hidden="1" customWidth="1"/>
    <col min="21" max="21" width="16.85546875" hidden="1" customWidth="1"/>
    <col min="22" max="22" width="15.7109375" customWidth="1"/>
    <col min="23" max="23" width="89.85546875" customWidth="1"/>
  </cols>
  <sheetData>
    <row r="1" spans="1:81" x14ac:dyDescent="0.25">
      <c r="A1" s="35" t="s">
        <v>23</v>
      </c>
      <c r="B1" t="s">
        <v>10</v>
      </c>
    </row>
    <row r="2" spans="1:81" x14ac:dyDescent="0.25">
      <c r="A2" s="35" t="s">
        <v>24</v>
      </c>
      <c r="B2" t="s">
        <v>25</v>
      </c>
    </row>
    <row r="3" spans="1:81" x14ac:dyDescent="0.25">
      <c r="A3" s="35" t="s">
        <v>26</v>
      </c>
      <c r="B3" t="s">
        <v>27</v>
      </c>
    </row>
    <row r="4" spans="1:81" ht="15.75" thickBot="1" x14ac:dyDescent="0.3">
      <c r="A4" s="35" t="s">
        <v>28</v>
      </c>
      <c r="B4" t="s">
        <v>27</v>
      </c>
    </row>
    <row r="5" spans="1:81" s="5" customFormat="1" ht="35.1" customHeight="1" x14ac:dyDescent="0.25">
      <c r="A5" s="36" t="s">
        <v>29</v>
      </c>
      <c r="B5" s="47" t="s">
        <v>30</v>
      </c>
      <c r="C5" s="48" t="s">
        <v>31</v>
      </c>
      <c r="D5" s="49" t="s">
        <v>32</v>
      </c>
      <c r="E5" s="47" t="s">
        <v>33</v>
      </c>
      <c r="F5" s="47" t="s">
        <v>34</v>
      </c>
      <c r="G5" s="1" t="s">
        <v>9</v>
      </c>
      <c r="H5" s="50" t="s">
        <v>46</v>
      </c>
      <c r="I5" s="2" t="s">
        <v>0</v>
      </c>
      <c r="J5" s="47" t="s">
        <v>35</v>
      </c>
      <c r="K5" s="47" t="s">
        <v>36</v>
      </c>
      <c r="L5" s="47" t="s">
        <v>37</v>
      </c>
      <c r="M5" s="1" t="s">
        <v>1</v>
      </c>
      <c r="N5" s="47" t="s">
        <v>38</v>
      </c>
      <c r="O5" s="1" t="s">
        <v>2</v>
      </c>
      <c r="P5" s="47" t="s">
        <v>39</v>
      </c>
      <c r="Q5" s="1"/>
      <c r="R5" s="1" t="s">
        <v>3</v>
      </c>
      <c r="S5" s="1" t="s">
        <v>0</v>
      </c>
      <c r="T5" s="1" t="s">
        <v>4</v>
      </c>
      <c r="U5" s="1" t="s">
        <v>5</v>
      </c>
      <c r="V5" s="47" t="s">
        <v>40</v>
      </c>
      <c r="W5" s="1" t="s">
        <v>6</v>
      </c>
      <c r="X5" s="3"/>
      <c r="Y5" s="3"/>
      <c r="Z5" s="3"/>
      <c r="AA5" s="3"/>
      <c r="AB5" s="3"/>
      <c r="AC5" s="3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spans="1:81" s="5" customFormat="1" ht="35.1" customHeight="1" thickBot="1" x14ac:dyDescent="0.3">
      <c r="A6" s="25"/>
      <c r="B6" s="7"/>
      <c r="C6" s="6"/>
      <c r="D6" s="6"/>
      <c r="E6" s="6"/>
      <c r="F6" s="6"/>
      <c r="G6" s="6"/>
      <c r="H6" s="6"/>
      <c r="I6" s="6"/>
      <c r="J6" s="8">
        <v>0.01</v>
      </c>
      <c r="K6" s="8">
        <v>0.05</v>
      </c>
      <c r="L6" s="8">
        <v>0.1</v>
      </c>
      <c r="M6" s="8">
        <v>0.1</v>
      </c>
      <c r="N6" s="6"/>
      <c r="O6" s="6"/>
      <c r="P6" s="6"/>
      <c r="Q6" s="9"/>
      <c r="R6" s="6"/>
      <c r="S6" s="6"/>
      <c r="T6" s="8">
        <v>0.01</v>
      </c>
      <c r="U6" s="8">
        <v>0.05</v>
      </c>
      <c r="V6" s="6"/>
      <c r="W6" s="6"/>
      <c r="X6" s="3"/>
      <c r="Y6" s="3"/>
      <c r="Z6" s="3"/>
      <c r="AA6" s="3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spans="1:81" s="16" customFormat="1" ht="35.1" customHeight="1" x14ac:dyDescent="0.25">
      <c r="A7" s="37"/>
      <c r="B7" s="10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>
        <f>A8</f>
        <v>63760</v>
      </c>
      <c r="R7" s="13"/>
      <c r="S7" s="13"/>
      <c r="T7" s="13"/>
      <c r="U7" s="13"/>
      <c r="V7" s="13"/>
      <c r="W7" s="15"/>
      <c r="X7" s="3"/>
      <c r="Y7" s="3"/>
      <c r="Z7" s="3"/>
      <c r="AA7" s="3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 spans="1:81" s="5" customFormat="1" ht="35.1" customHeight="1" x14ac:dyDescent="0.25">
      <c r="A8" s="38">
        <v>63760</v>
      </c>
      <c r="B8" s="17" t="s">
        <v>41</v>
      </c>
      <c r="C8" s="18">
        <v>45423</v>
      </c>
      <c r="D8" s="19">
        <v>1</v>
      </c>
      <c r="E8" s="20">
        <v>649687</v>
      </c>
      <c r="F8" s="20">
        <v>261618</v>
      </c>
      <c r="G8" s="20">
        <f>E8-F8</f>
        <v>388069</v>
      </c>
      <c r="H8" s="20">
        <f>ROUND(G8*18%,0)</f>
        <v>69852</v>
      </c>
      <c r="I8" s="20">
        <f>G8+H8</f>
        <v>457921</v>
      </c>
      <c r="J8" s="20">
        <f>J6*G8</f>
        <v>3880.69</v>
      </c>
      <c r="K8" s="20">
        <f>K6*G8</f>
        <v>19403.45</v>
      </c>
      <c r="L8" s="20"/>
      <c r="M8" s="20"/>
      <c r="N8" s="41">
        <f>H8</f>
        <v>69852</v>
      </c>
      <c r="O8" s="20"/>
      <c r="P8" s="20">
        <f>I8-SUM(J8:O8)</f>
        <v>364784.86</v>
      </c>
      <c r="Q8" s="21"/>
      <c r="R8" s="20"/>
      <c r="S8" s="20"/>
      <c r="T8" s="20"/>
      <c r="U8" s="20"/>
      <c r="V8" s="20">
        <v>364786</v>
      </c>
      <c r="W8" s="20" t="s">
        <v>15</v>
      </c>
      <c r="X8" s="3"/>
      <c r="Y8" s="3"/>
      <c r="Z8" s="3"/>
      <c r="AA8" s="3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 spans="1:81" s="5" customFormat="1" ht="35.1" customHeight="1" x14ac:dyDescent="0.25">
      <c r="A9" s="38">
        <v>63760</v>
      </c>
      <c r="B9" s="17" t="s">
        <v>42</v>
      </c>
      <c r="C9" s="27">
        <v>45458</v>
      </c>
      <c r="D9" s="28">
        <v>3</v>
      </c>
      <c r="E9" s="29">
        <v>519750</v>
      </c>
      <c r="F9" s="29"/>
      <c r="G9" s="20">
        <f>E9-F9</f>
        <v>519750</v>
      </c>
      <c r="H9" s="20">
        <f>ROUND(G9*18%,0)</f>
        <v>93555</v>
      </c>
      <c r="I9" s="20">
        <f>G9+H9</f>
        <v>613305</v>
      </c>
      <c r="J9" s="20">
        <f>J6*$G$9</f>
        <v>5197.5</v>
      </c>
      <c r="K9" s="20">
        <f>K6*$G$9</f>
        <v>25987.5</v>
      </c>
      <c r="L9" s="20"/>
      <c r="M9" s="20"/>
      <c r="N9" s="41">
        <f>H9</f>
        <v>93555</v>
      </c>
      <c r="O9" s="20"/>
      <c r="P9" s="20">
        <f>I9-SUM(J9:O9)</f>
        <v>488565</v>
      </c>
      <c r="Q9" s="30"/>
      <c r="R9" s="29"/>
      <c r="S9" s="29"/>
      <c r="T9" s="29"/>
      <c r="U9" s="29"/>
      <c r="V9" s="29">
        <v>250000</v>
      </c>
      <c r="W9" s="29" t="s">
        <v>16</v>
      </c>
      <c r="X9" s="3"/>
      <c r="Y9" s="3"/>
      <c r="Z9" s="3"/>
      <c r="AA9" s="3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 spans="1:81" s="5" customFormat="1" ht="35.1" customHeight="1" x14ac:dyDescent="0.25">
      <c r="A10" s="38">
        <v>63760</v>
      </c>
      <c r="B10" t="s">
        <v>45</v>
      </c>
      <c r="C10" s="27"/>
      <c r="D10" s="28" t="s">
        <v>18</v>
      </c>
      <c r="E10" s="29">
        <f>N8+N9</f>
        <v>163407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42">
        <f>E10</f>
        <v>163407</v>
      </c>
      <c r="Q10" s="30"/>
      <c r="R10" s="29"/>
      <c r="S10" s="29"/>
      <c r="T10" s="29"/>
      <c r="U10" s="29"/>
      <c r="V10" s="29">
        <v>200000</v>
      </c>
      <c r="W10" s="29" t="s">
        <v>17</v>
      </c>
      <c r="X10" s="3"/>
      <c r="Y10" s="3"/>
      <c r="Z10" s="3"/>
      <c r="AA10" s="3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spans="1:81" s="5" customFormat="1" ht="35.1" customHeight="1" x14ac:dyDescent="0.25">
      <c r="A11" s="38">
        <v>63760</v>
      </c>
      <c r="B11" s="26"/>
      <c r="C11" s="27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42"/>
      <c r="Q11" s="30"/>
      <c r="R11" s="29"/>
      <c r="S11" s="29"/>
      <c r="T11" s="29"/>
      <c r="U11" s="29"/>
      <c r="V11" s="29">
        <v>163407</v>
      </c>
      <c r="W11" s="29" t="s">
        <v>21</v>
      </c>
      <c r="X11" s="3"/>
      <c r="Y11" s="3"/>
      <c r="Z11" s="3"/>
      <c r="AA11" s="3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spans="1:81" s="16" customFormat="1" ht="35.1" customHeight="1" x14ac:dyDescent="0.25">
      <c r="A12" s="37"/>
      <c r="B12" s="10"/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>
        <f>A13</f>
        <v>63793</v>
      </c>
      <c r="R12" s="13"/>
      <c r="S12" s="13"/>
      <c r="T12" s="13"/>
      <c r="U12" s="13"/>
      <c r="V12" s="13"/>
      <c r="X12" s="3"/>
      <c r="Y12" s="3"/>
      <c r="Z12" s="3"/>
      <c r="AA12" s="3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spans="1:81" s="5" customFormat="1" ht="35.1" customHeight="1" x14ac:dyDescent="0.25">
      <c r="A13" s="38">
        <v>63793</v>
      </c>
      <c r="B13" s="17" t="s">
        <v>43</v>
      </c>
      <c r="C13" s="18">
        <v>45427</v>
      </c>
      <c r="D13" s="19">
        <v>2</v>
      </c>
      <c r="E13" s="20">
        <v>495000</v>
      </c>
      <c r="F13" s="20">
        <v>133644</v>
      </c>
      <c r="G13" s="20">
        <f>E13-F13</f>
        <v>361356</v>
      </c>
      <c r="H13" s="20">
        <f>ROUND(G13*18%,0)</f>
        <v>65044</v>
      </c>
      <c r="I13" s="20">
        <f>G13+H13</f>
        <v>426400</v>
      </c>
      <c r="J13" s="20">
        <f>J6*G13</f>
        <v>3613.56</v>
      </c>
      <c r="K13" s="20">
        <f>K6*G13</f>
        <v>18067.8</v>
      </c>
      <c r="L13" s="20"/>
      <c r="M13" s="20"/>
      <c r="N13" s="41">
        <f>H13</f>
        <v>65044</v>
      </c>
      <c r="O13" s="20"/>
      <c r="P13" s="20">
        <f>I13-SUM(J13:O13)</f>
        <v>339674.64</v>
      </c>
      <c r="Q13" s="21"/>
      <c r="R13" s="20"/>
      <c r="S13" s="20"/>
      <c r="T13" s="20"/>
      <c r="U13" s="20"/>
      <c r="V13" s="20">
        <v>339674</v>
      </c>
      <c r="W13" s="20" t="s">
        <v>11</v>
      </c>
      <c r="X13" s="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spans="1:81" s="5" customFormat="1" ht="35.1" customHeight="1" x14ac:dyDescent="0.25">
      <c r="A14" s="38">
        <v>63793</v>
      </c>
      <c r="B14" t="s">
        <v>45</v>
      </c>
      <c r="C14" s="18"/>
      <c r="D14" s="19">
        <v>2</v>
      </c>
      <c r="E14" s="20">
        <f>N13</f>
        <v>65044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41">
        <f>E14</f>
        <v>65044</v>
      </c>
      <c r="Q14" s="21"/>
      <c r="R14" s="20"/>
      <c r="S14" s="20"/>
      <c r="T14" s="20"/>
      <c r="U14" s="20"/>
      <c r="V14" s="20">
        <v>65044</v>
      </c>
      <c r="W14" s="20" t="s">
        <v>19</v>
      </c>
      <c r="X14" s="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spans="1:81" s="16" customFormat="1" ht="35.1" customHeight="1" x14ac:dyDescent="0.25">
      <c r="A15" s="37"/>
      <c r="B15" s="10"/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>
        <f>A16</f>
        <v>64293</v>
      </c>
      <c r="R15" s="13"/>
      <c r="S15" s="13"/>
      <c r="T15" s="13"/>
      <c r="U15" s="13"/>
      <c r="V15" s="13"/>
      <c r="X15" s="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spans="1:81" s="5" customFormat="1" ht="35.1" customHeight="1" x14ac:dyDescent="0.25">
      <c r="A16" s="38">
        <v>64293</v>
      </c>
      <c r="B16" s="17" t="s">
        <v>44</v>
      </c>
      <c r="C16" s="18">
        <v>45472</v>
      </c>
      <c r="D16" s="19">
        <v>4</v>
      </c>
      <c r="E16" s="20">
        <v>204750</v>
      </c>
      <c r="F16" s="20">
        <v>21176</v>
      </c>
      <c r="G16" s="20">
        <f>E16-F16</f>
        <v>183574</v>
      </c>
      <c r="H16" s="20">
        <f>ROUND(G16*18%,0)</f>
        <v>33043</v>
      </c>
      <c r="I16" s="20">
        <f>G16+H16</f>
        <v>216617</v>
      </c>
      <c r="J16" s="20">
        <f>J6*$G$16</f>
        <v>1835.74</v>
      </c>
      <c r="K16" s="20">
        <f>K6*$G$16</f>
        <v>9178.7000000000007</v>
      </c>
      <c r="L16" s="20"/>
      <c r="M16" s="20"/>
      <c r="N16" s="20">
        <f>H16</f>
        <v>33043</v>
      </c>
      <c r="O16" s="20"/>
      <c r="P16" s="20">
        <f>I16-SUM(J16:O16)</f>
        <v>172559.56</v>
      </c>
      <c r="Q16" s="21"/>
      <c r="R16" s="20"/>
      <c r="S16" s="20"/>
      <c r="T16" s="20"/>
      <c r="U16" s="20"/>
      <c r="V16" s="20">
        <v>172559</v>
      </c>
      <c r="W16" s="20" t="s">
        <v>20</v>
      </c>
      <c r="X16" s="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spans="1:81" s="5" customFormat="1" ht="35.1" customHeight="1" x14ac:dyDescent="0.25">
      <c r="A17" s="38"/>
      <c r="B17" s="17"/>
      <c r="C17" s="18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/>
      <c r="R17" s="20"/>
      <c r="S17" s="20"/>
      <c r="T17" s="20"/>
      <c r="U17" s="20"/>
      <c r="V17" s="20"/>
      <c r="W17" s="20"/>
      <c r="X17" s="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spans="1:81" s="5" customFormat="1" ht="35.1" customHeight="1" x14ac:dyDescent="0.25">
      <c r="A18" s="38"/>
      <c r="B18" s="17"/>
      <c r="C18" s="18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0"/>
      <c r="S18" s="20"/>
      <c r="T18" s="20"/>
      <c r="U18" s="20"/>
      <c r="V18" s="20"/>
      <c r="W18" s="20"/>
      <c r="X18" s="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spans="1:81" s="5" customFormat="1" ht="35.1" customHeight="1" thickBot="1" x14ac:dyDescent="0.3">
      <c r="A19" s="38"/>
      <c r="B19" s="17"/>
      <c r="C19" s="18"/>
      <c r="D19" s="19"/>
      <c r="E19" s="22"/>
      <c r="F19" s="22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20"/>
      <c r="S19" s="20"/>
      <c r="T19" s="20"/>
      <c r="U19" s="20"/>
      <c r="V19" s="20"/>
      <c r="W19" s="20"/>
      <c r="X19" s="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spans="1:81" s="5" customFormat="1" ht="35.1" customHeight="1" x14ac:dyDescent="0.25">
      <c r="A20" s="39"/>
      <c r="B20" s="23"/>
      <c r="C20" s="23"/>
      <c r="D20" s="23"/>
      <c r="E20" s="23"/>
      <c r="F20" s="23"/>
      <c r="G20" s="23"/>
      <c r="H20" s="23"/>
      <c r="I20" s="23"/>
      <c r="J20" s="24">
        <f>SUM(J8:J19)</f>
        <v>14527.49</v>
      </c>
      <c r="K20" s="24">
        <f>SUM(K8:K19)</f>
        <v>72637.45</v>
      </c>
      <c r="L20" s="24">
        <f t="shared" ref="L20:O20" si="0">SUM(L8:L19)</f>
        <v>0</v>
      </c>
      <c r="M20" s="24">
        <f t="shared" si="0"/>
        <v>0</v>
      </c>
      <c r="N20" s="24">
        <f t="shared" si="0"/>
        <v>261494</v>
      </c>
      <c r="O20" s="24">
        <f t="shared" si="0"/>
        <v>0</v>
      </c>
      <c r="P20" s="24">
        <f>SUM(P8:P19)</f>
        <v>1594035.06</v>
      </c>
      <c r="Q20" s="1"/>
      <c r="R20" s="23"/>
      <c r="S20" s="23"/>
      <c r="T20" s="23"/>
      <c r="U20" s="24" t="s">
        <v>7</v>
      </c>
      <c r="V20" s="24">
        <f>SUM(V8:V19)</f>
        <v>1555470</v>
      </c>
      <c r="W20" s="23"/>
      <c r="X20" s="3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spans="1:81" s="5" customFormat="1" ht="35.1" customHeight="1" thickBot="1" x14ac:dyDescent="0.3">
      <c r="A21" s="4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6"/>
      <c r="S21" s="6"/>
      <c r="T21" s="25"/>
      <c r="U21" s="25" t="s">
        <v>8</v>
      </c>
      <c r="V21" s="25">
        <f>P20-V20</f>
        <v>38565.060000000056</v>
      </c>
      <c r="W21" s="6"/>
      <c r="X21" s="3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3" spans="1:81" ht="15.75" thickBot="1" x14ac:dyDescent="0.3"/>
    <row r="24" spans="1:81" ht="15.75" x14ac:dyDescent="0.25">
      <c r="J24" s="43" t="s">
        <v>10</v>
      </c>
      <c r="K24" s="44"/>
    </row>
    <row r="25" spans="1:81" ht="15.75" x14ac:dyDescent="0.25">
      <c r="J25" s="45" t="s">
        <v>22</v>
      </c>
      <c r="K25" s="46"/>
    </row>
    <row r="26" spans="1:81" ht="15.75" x14ac:dyDescent="0.25">
      <c r="J26" s="31" t="s">
        <v>12</v>
      </c>
      <c r="K26" s="32">
        <f>K20</f>
        <v>72637.45</v>
      </c>
    </row>
    <row r="27" spans="1:81" ht="15.75" x14ac:dyDescent="0.25">
      <c r="J27" s="31" t="s">
        <v>13</v>
      </c>
      <c r="K27" s="32">
        <f>V21</f>
        <v>38565.060000000056</v>
      </c>
    </row>
    <row r="28" spans="1:81" ht="16.5" thickBot="1" x14ac:dyDescent="0.3">
      <c r="J28" s="33" t="s">
        <v>14</v>
      </c>
      <c r="K28" s="34">
        <f>N16</f>
        <v>33043</v>
      </c>
    </row>
  </sheetData>
  <mergeCells count="2">
    <mergeCell ref="J24:K24"/>
    <mergeCell ref="J25:K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2025-05-27T11:30:33Z</dcterms:modified>
</cp:coreProperties>
</file>