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hahi\Downloads\PR solved file\PR solved file\"/>
    </mc:Choice>
  </mc:AlternateContent>
  <xr:revisionPtr revIDLastSave="0" documentId="13_ncr:1_{F5E7E0B3-B5D7-4C19-9A5D-C88DA396648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7" i="1" l="1"/>
  <c r="X16" i="1" l="1"/>
  <c r="G13" i="1"/>
  <c r="K13" i="1" s="1"/>
  <c r="H13" i="1" l="1"/>
  <c r="M13" i="1" s="1"/>
  <c r="J13" i="1"/>
  <c r="N13" i="1"/>
  <c r="I13" i="1" l="1"/>
  <c r="O13" i="1"/>
  <c r="E7" i="1"/>
  <c r="T7" i="1"/>
  <c r="G7" i="1" l="1"/>
  <c r="K7" i="1" l="1"/>
  <c r="J7" i="1"/>
  <c r="S7" i="1" l="1"/>
  <c r="V7" i="1" s="1"/>
  <c r="V8" i="1" s="1"/>
  <c r="G10" i="1" l="1"/>
  <c r="I10" i="1" s="1"/>
  <c r="V10" i="1"/>
  <c r="O10" i="1" l="1"/>
  <c r="G9" i="1"/>
  <c r="J9" i="1" l="1"/>
  <c r="K9" i="1"/>
  <c r="H9" i="1"/>
  <c r="M9" i="1" s="1"/>
  <c r="H7" i="1"/>
  <c r="V9" i="1"/>
  <c r="I9" i="1" l="1"/>
  <c r="O9" i="1" s="1"/>
  <c r="M7" i="1"/>
  <c r="I7" i="1"/>
  <c r="O7" i="1" l="1"/>
  <c r="G8" i="1"/>
  <c r="K8" i="1" l="1"/>
  <c r="J8" i="1"/>
  <c r="H8" i="1"/>
  <c r="M8" i="1" s="1"/>
  <c r="I8" i="1" l="1"/>
  <c r="O8" i="1" s="1"/>
  <c r="X7" i="1" l="1"/>
</calcChain>
</file>

<file path=xl/sharedStrings.xml><?xml version="1.0" encoding="utf-8"?>
<sst xmlns="http://schemas.openxmlformats.org/spreadsheetml/2006/main" count="97" uniqueCount="74">
  <si>
    <t>Amount</t>
  </si>
  <si>
    <t>PAYMENT NOTE No.</t>
  </si>
  <si>
    <t>UTR</t>
  </si>
  <si>
    <t>SD (5%)</t>
  </si>
  <si>
    <t>Advance paid</t>
  </si>
  <si>
    <t>Hold Amount (Excess work against DPR )</t>
  </si>
  <si>
    <t>Pankaj Kumar Contractor</t>
  </si>
  <si>
    <t>08-12-2022 NEFT/AXISP00344752117/RIUP22/1448/PANKAJ KUMAR CO 104340.00</t>
  </si>
  <si>
    <t>RIUP22/1448</t>
  </si>
  <si>
    <t xml:space="preserve">Bhandhura Village Pump house work </t>
  </si>
  <si>
    <t>13-01-2023 NEFT/AXISP00354657707/RIUP22/1851/PANKAJ KUMAR CO 139120.00</t>
  </si>
  <si>
    <t>RIUP22/1851</t>
  </si>
  <si>
    <t xml:space="preserve">Bhandhura Village Pump house  and chamber work </t>
  </si>
  <si>
    <t>04-02-2023 NEFT/AXISP00360451531/RIUP22/2088/PANKAJ KUMAR CO ₹ 21,953.00</t>
  </si>
  <si>
    <t>RIUP22/2088</t>
  </si>
  <si>
    <t>GST Release Note</t>
  </si>
  <si>
    <t>20-02-2023 NEFT/AXISP00364406842/RIUP22/2221/PANKAJ KUMAR CO 19980.00</t>
  </si>
  <si>
    <t>RIUP22/2221</t>
  </si>
  <si>
    <t>17-03-2023 NEFT/AXISP00372194508/RIUP22/2600/PANKAJ KUMAR CO 30844.00</t>
  </si>
  <si>
    <t>RIUP22/2600</t>
  </si>
  <si>
    <t>09-06-2023 NEFT/AXISP00397387013/RIUP23/556/PANKAJ KUMAR CON 50862.00</t>
  </si>
  <si>
    <t>RIUP23/556</t>
  </si>
  <si>
    <t xml:space="preserve">Kanjerheri Village Drilling work </t>
  </si>
  <si>
    <t>RIUP22/1447</t>
  </si>
  <si>
    <t>08-12-2022 NEFT/AXISP00344752116/RIUP22/1447/PANKAJ KUMAR CO 104340.00</t>
  </si>
  <si>
    <t>RIUP22/1850</t>
  </si>
  <si>
    <t>13-01-2023 NEFT/AXISP00354657706/RIUP22/1850/PANKAJ KUMAR CO 104340.00</t>
  </si>
  <si>
    <t>RIUP22/2222</t>
  </si>
  <si>
    <t>20-02-2023 NEFT/AXISP00364387939/RIUP22/2222/PANKAJ KUMAR CO 19980.00</t>
  </si>
  <si>
    <t>GST release note</t>
  </si>
  <si>
    <t>RIUP22/2601</t>
  </si>
  <si>
    <t>17-03-2023 NEFT/AXISP00372194509/RIUP22/2601/PANKAJ KUMAR CO 27415.00</t>
  </si>
  <si>
    <t>RIUP22/2083</t>
  </si>
  <si>
    <t>04-02-2023 NEFT/AXISP00360451528/RIUP22/2083/PANKAJ KUMAR CO ₹ 38,827.00</t>
  </si>
  <si>
    <t>RIUP23/552</t>
  </si>
  <si>
    <t>09-06-2023 NEFT/AXISP00397387010/RIUP23/552/PANKAJ KUMAR CON 67818.00</t>
  </si>
  <si>
    <t>painting and finishing 5%</t>
  </si>
  <si>
    <t xml:space="preserve">Dhanena village Pump House work </t>
  </si>
  <si>
    <t>RIUP22/1449</t>
  </si>
  <si>
    <t>08-12-2022 NEFT/AXISP00344752118/RIUP22/1449/PANKAJ KUMAR CO 104340.00</t>
  </si>
  <si>
    <t>RIUP22/1852</t>
  </si>
  <si>
    <t>18-01-2023 NEFT/AXISP00355697019/RIUP22/1852/PANKAJ KUMAR CO ₹ 1,04,340.00</t>
  </si>
  <si>
    <t>RIUP22/2220</t>
  </si>
  <si>
    <t>20-02-2023 NEFT/AXISP00364387938/RIUP22/2220/PANKAJ KUMAR CO 19980.00</t>
  </si>
  <si>
    <t>17-03-2023 NEFT/AXISP00372194507/RIUP22/2220/PANKAJ KUMAR CO 19980.00</t>
  </si>
  <si>
    <t>RIUP23/539</t>
  </si>
  <si>
    <t>07-06-2023 NEFT/AXISP00396261242/RIUP23/539/PANKAJ KUMAR CON 104580.00</t>
  </si>
  <si>
    <t>RIUP23/1113</t>
  </si>
  <si>
    <t>18-07-2023 NEFT/AXISP00407695587/RIUP23/1113/PANKAJ KUMAR CO 21151.00</t>
  </si>
  <si>
    <t>18-07-2023 NEFT/AXISP00407695585/RIUP23/1115/PANKAJ KUMAR CO 10287.00</t>
  </si>
  <si>
    <t>RIUP23/1115</t>
  </si>
  <si>
    <t>18-07-2023 NEFT/AXISP00407695586/RIUP23/1114/PANKAJ KUMAR CO 13716.00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</si>
  <si>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</si>
  <si>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</si>
  <si>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</si>
  <si>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</si>
  <si>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</si>
  <si>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</si>
  <si>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</si>
  <si>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</si>
  <si>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</si>
  <si>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</si>
  <si>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</si>
  <si>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</si>
  <si>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</si>
  <si>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</si>
  <si>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</si>
  <si>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</si>
  <si>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</si>
  <si>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</si>
  <si>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Payment_Amount</t>
  </si>
  <si>
    <t>TDS_Payment_Amount</t>
  </si>
  <si>
    <t>Total_Amount</t>
  </si>
  <si>
    <t>11-19-2022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</si>
</sst>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[$-409]d/m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4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43" fontId="2" fillId="2" borderId="3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43" fontId="2" fillId="3" borderId="3" xfId="1" applyNumberFormat="1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/>
    </xf>
    <xf numFmtId="43" fontId="2" fillId="2" borderId="4" xfId="1" applyNumberFormat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9" fontId="2" fillId="2" borderId="4" xfId="1" applyNumberFormat="1" applyFont="1" applyFill="1" applyBorder="1" applyAlignment="1">
      <alignment vertical="center"/>
    </xf>
    <xf numFmtId="0" fontId="4" fillId="0" borderId="0" xfId="0" applyFont="1"/>
    <xf numFmtId="0" fontId="2" fillId="2" borderId="1" xfId="0" quotePrefix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43" fontId="5" fillId="2" borderId="8" xfId="1" applyNumberFormat="1" applyFont="1" applyFill="1" applyBorder="1" applyAlignment="1">
      <alignment horizontal="center" vertical="center"/>
    </xf>
    <xf numFmtId="43" fontId="4" fillId="2" borderId="8" xfId="1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43" fontId="2" fillId="2" borderId="6" xfId="1" applyNumberFormat="1" applyFont="1" applyFill="1" applyBorder="1" applyAlignment="1">
      <alignment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3" fontId="2" fillId="2" borderId="5" xfId="1" applyNumberFormat="1" applyFont="1" applyFill="1" applyBorder="1" applyAlignment="1">
      <alignment vertical="center"/>
    </xf>
    <xf numFmtId="0" fontId="2" fillId="2" borderId="5" xfId="1" applyNumberFormat="1" applyFont="1" applyFill="1" applyBorder="1" applyAlignment="1">
      <alignment vertical="center"/>
    </xf>
    <xf numFmtId="43" fontId="2" fillId="3" borderId="5" xfId="1" applyNumberFormat="1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Alignment="1">
      <alignment horizontal="center"/>
    </xf>
    <xf numFmtId="0" fontId="2" fillId="2" borderId="4" xfId="1" applyNumberFormat="1" applyFont="1" applyFill="1" applyBorder="1" applyAlignment="1">
      <alignment horizontal="center" vertical="center"/>
    </xf>
    <xf numFmtId="0" fontId="2" fillId="2" borderId="3" xfId="1" applyNumberFormat="1" applyFont="1" applyFill="1" applyBorder="1" applyAlignment="1">
      <alignment horizontal="center" vertical="center"/>
    </xf>
    <xf numFmtId="0" fontId="2" fillId="3" borderId="3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165" fontId="4" fillId="2" borderId="8" xfId="0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/>
    </xf>
    <xf numFmtId="165" fontId="0" fillId="2" borderId="0" xfId="0" applyNumberForma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"/>
  <sheetViews>
    <sheetView tabSelected="1" topLeftCell="A21" zoomScaleNormal="100" workbookViewId="0">
      <selection activeCell="C1" sqref="C1:C1048576"/>
    </sheetView>
  </sheetViews>
  <sheetFormatPr defaultColWidth="9" defaultRowHeight="15" x14ac:dyDescent="0.25"/>
  <cols>
    <col min="1" max="1" width="6" style="2" bestFit="1" customWidth="1"/>
    <col min="2" max="2" width="40.5703125" style="2" bestFit="1" customWidth="1"/>
    <col min="3" max="3" width="11.7109375" style="49" bestFit="1" customWidth="1"/>
    <col min="4" max="4" width="35.42578125" style="41" bestFit="1" customWidth="1"/>
    <col min="5" max="5" width="13.5703125" style="2" customWidth="1"/>
    <col min="6" max="6" width="11.42578125" style="2" customWidth="1"/>
    <col min="7" max="7" width="15.5703125" style="2" bestFit="1" customWidth="1"/>
    <col min="8" max="8" width="11.42578125" style="6" customWidth="1"/>
    <col min="9" max="9" width="12.28515625" style="6" customWidth="1"/>
    <col min="10" max="10" width="26.140625" style="2" bestFit="1" customWidth="1"/>
    <col min="11" max="11" width="14.42578125" style="2" customWidth="1"/>
    <col min="12" max="12" width="10.7109375" style="2" bestFit="1" customWidth="1"/>
    <col min="13" max="13" width="12.85546875" style="2" bestFit="1" customWidth="1"/>
    <col min="14" max="14" width="12.140625" style="2" bestFit="1" customWidth="1"/>
    <col min="15" max="15" width="13.7109375" style="2" bestFit="1" customWidth="1"/>
    <col min="16" max="16" width="9.85546875" style="2" customWidth="1"/>
    <col min="17" max="17" width="14.5703125" style="2" customWidth="1"/>
    <col min="18" max="18" width="11.140625" style="2" bestFit="1" customWidth="1"/>
    <col min="19" max="19" width="13.7109375" style="2" bestFit="1" customWidth="1"/>
    <col min="20" max="20" width="10.28515625" style="2" customWidth="1"/>
    <col min="21" max="21" width="11.85546875" style="2" bestFit="1" customWidth="1"/>
    <col min="22" max="22" width="13.7109375" style="2" bestFit="1" customWidth="1"/>
    <col min="23" max="23" width="76.42578125" style="2" bestFit="1" customWidth="1"/>
    <col min="24" max="24" width="10.42578125" style="2" bestFit="1" customWidth="1"/>
    <col min="25" max="16384" width="9" style="2"/>
  </cols>
  <sheetData>
    <row r="1" spans="1:24" customFormat="1" ht="24.95" customHeight="1" x14ac:dyDescent="0.25">
      <c r="A1" s="19" t="s">
        <v>52</v>
      </c>
      <c r="B1" s="2" t="s">
        <v>6</v>
      </c>
      <c r="C1" s="42"/>
      <c r="D1" s="37"/>
    </row>
    <row r="2" spans="1:24" customFormat="1" ht="24.95" customHeight="1" x14ac:dyDescent="0.25">
      <c r="A2" s="19" t="s">
        <v>53</v>
      </c>
      <c r="B2" t="s">
        <v>54</v>
      </c>
      <c r="C2" s="42"/>
      <c r="D2" s="37"/>
    </row>
    <row r="3" spans="1:24" customFormat="1" ht="30.6" customHeight="1" x14ac:dyDescent="0.25">
      <c r="A3" s="19" t="s">
        <v>55</v>
      </c>
      <c r="B3" s="19" t="s">
        <v>56</v>
      </c>
      <c r="C3" s="42"/>
      <c r="D3" s="37"/>
    </row>
    <row r="4" spans="1:24" customFormat="1" ht="24.95" customHeight="1" thickBot="1" x14ac:dyDescent="0.3">
      <c r="A4" s="19" t="s">
        <v>57</v>
      </c>
      <c r="B4" s="19" t="s">
        <v>56</v>
      </c>
      <c r="C4" s="42"/>
      <c r="D4" s="37"/>
    </row>
    <row r="5" spans="1:24" ht="40.5" x14ac:dyDescent="0.25">
      <c r="A5" s="34" t="s">
        <v>58</v>
      </c>
      <c r="B5" s="26" t="s">
        <v>59</v>
      </c>
      <c r="C5" s="43" t="s">
        <v>60</v>
      </c>
      <c r="D5" s="23" t="s">
        <v>61</v>
      </c>
      <c r="E5" s="22" t="s">
        <v>62</v>
      </c>
      <c r="F5" s="22" t="s">
        <v>63</v>
      </c>
      <c r="G5" s="23" t="s">
        <v>64</v>
      </c>
      <c r="H5" s="24" t="s">
        <v>65</v>
      </c>
      <c r="I5" s="25" t="s">
        <v>0</v>
      </c>
      <c r="J5" s="22" t="s">
        <v>66</v>
      </c>
      <c r="K5" s="22" t="s">
        <v>67</v>
      </c>
      <c r="L5" s="9" t="s">
        <v>36</v>
      </c>
      <c r="M5" s="22" t="s">
        <v>68</v>
      </c>
      <c r="N5" s="9" t="s">
        <v>5</v>
      </c>
      <c r="O5" s="22" t="s">
        <v>69</v>
      </c>
      <c r="P5" s="9"/>
      <c r="Q5" s="9" t="s">
        <v>1</v>
      </c>
      <c r="R5" s="22" t="s">
        <v>70</v>
      </c>
      <c r="S5" s="22" t="s">
        <v>71</v>
      </c>
      <c r="T5" s="9" t="s">
        <v>3</v>
      </c>
      <c r="U5" s="9" t="s">
        <v>4</v>
      </c>
      <c r="V5" s="22" t="s">
        <v>72</v>
      </c>
      <c r="W5" s="22" t="s">
        <v>2</v>
      </c>
      <c r="X5" s="9"/>
    </row>
    <row r="6" spans="1:24" ht="15.75" thickBot="1" x14ac:dyDescent="0.3">
      <c r="A6" s="35"/>
      <c r="B6" s="27"/>
      <c r="C6" s="44"/>
      <c r="D6" s="38"/>
      <c r="E6" s="5"/>
      <c r="F6" s="5"/>
      <c r="G6" s="5"/>
      <c r="H6" s="18">
        <v>0.18</v>
      </c>
      <c r="I6" s="5"/>
      <c r="J6" s="18">
        <v>0.01</v>
      </c>
      <c r="K6" s="18">
        <v>0.05</v>
      </c>
      <c r="L6" s="18">
        <v>0.05</v>
      </c>
      <c r="M6" s="18">
        <v>0.18</v>
      </c>
      <c r="N6" s="18"/>
      <c r="O6" s="5"/>
      <c r="P6" s="15"/>
      <c r="Q6" s="5"/>
      <c r="R6" s="5"/>
      <c r="S6" s="18">
        <v>0.01</v>
      </c>
      <c r="T6" s="18">
        <v>0.05</v>
      </c>
      <c r="U6" s="5"/>
      <c r="V6" s="5"/>
      <c r="W6" s="5"/>
      <c r="X6" s="5"/>
    </row>
    <row r="7" spans="1:24" x14ac:dyDescent="0.25">
      <c r="A7" s="35">
        <v>53369</v>
      </c>
      <c r="B7" s="28" t="s">
        <v>9</v>
      </c>
      <c r="C7" s="45" t="s">
        <v>73</v>
      </c>
      <c r="D7" s="20">
        <v>3</v>
      </c>
      <c r="E7" s="4">
        <f>370000*30%</f>
        <v>111000</v>
      </c>
      <c r="F7" s="4">
        <v>0</v>
      </c>
      <c r="G7" s="4">
        <f>ROUND(E7-F7,0)</f>
        <v>111000</v>
      </c>
      <c r="H7" s="4">
        <f>ROUND(G7*H6,0)</f>
        <v>19980</v>
      </c>
      <c r="I7" s="4">
        <f>G7+H7</f>
        <v>130980</v>
      </c>
      <c r="J7" s="4">
        <f>ROUND(G7*$J$6,)</f>
        <v>1110</v>
      </c>
      <c r="K7" s="4">
        <f>ROUND(G7*$K$6,)</f>
        <v>5550</v>
      </c>
      <c r="L7" s="4"/>
      <c r="M7" s="4">
        <f>H7</f>
        <v>19980</v>
      </c>
      <c r="N7" s="4">
        <v>0</v>
      </c>
      <c r="O7" s="4">
        <f>ROUND(I7-SUM(J7:N7),0)</f>
        <v>104340</v>
      </c>
      <c r="P7" s="16"/>
      <c r="Q7" s="17" t="s">
        <v>8</v>
      </c>
      <c r="R7" s="4">
        <v>111000</v>
      </c>
      <c r="S7" s="4">
        <f>R7*S6</f>
        <v>1110</v>
      </c>
      <c r="T7" s="4">
        <f>R7*T6</f>
        <v>5550</v>
      </c>
      <c r="U7" s="4">
        <v>0</v>
      </c>
      <c r="V7" s="4">
        <f>ROUND(R7-S7-T7-U7,0)</f>
        <v>104340</v>
      </c>
      <c r="W7" s="17" t="s">
        <v>7</v>
      </c>
      <c r="X7" s="4">
        <f>SUM(O7:O14)-SUM(V7:V14)</f>
        <v>1</v>
      </c>
    </row>
    <row r="8" spans="1:24" x14ac:dyDescent="0.25">
      <c r="A8" s="35">
        <v>53369</v>
      </c>
      <c r="B8" s="29" t="s">
        <v>9</v>
      </c>
      <c r="C8" s="46">
        <v>44936</v>
      </c>
      <c r="D8" s="21">
        <v>8</v>
      </c>
      <c r="E8" s="3">
        <v>148000</v>
      </c>
      <c r="F8" s="3">
        <v>0</v>
      </c>
      <c r="G8" s="3">
        <f>E8-F8</f>
        <v>148000</v>
      </c>
      <c r="H8" s="3">
        <f>ROUND(G8*H6,0)</f>
        <v>26640</v>
      </c>
      <c r="I8" s="3">
        <f>G8+H8</f>
        <v>174640</v>
      </c>
      <c r="J8" s="3">
        <f>ROUND(G8*$J$6,)</f>
        <v>1480</v>
      </c>
      <c r="K8" s="3">
        <f>ROUND(G8*$K$6,)</f>
        <v>7400</v>
      </c>
      <c r="L8" s="3"/>
      <c r="M8" s="3">
        <f>H8</f>
        <v>26640</v>
      </c>
      <c r="N8" s="3"/>
      <c r="O8" s="3">
        <f>ROUND(I8-SUM(J8:N8),0)</f>
        <v>139120</v>
      </c>
      <c r="P8" s="10"/>
      <c r="Q8" s="3" t="s">
        <v>11</v>
      </c>
      <c r="R8" s="3">
        <v>139120</v>
      </c>
      <c r="S8" s="3">
        <v>0</v>
      </c>
      <c r="T8" s="3">
        <v>0</v>
      </c>
      <c r="U8" s="3">
        <v>0</v>
      </c>
      <c r="V8" s="3">
        <f>ROUND(R8-S8-T8-U8,0)</f>
        <v>139120</v>
      </c>
      <c r="W8" s="11" t="s">
        <v>10</v>
      </c>
      <c r="X8" s="3"/>
    </row>
    <row r="9" spans="1:24" x14ac:dyDescent="0.25">
      <c r="A9" s="35">
        <v>53369</v>
      </c>
      <c r="B9" s="29" t="s">
        <v>12</v>
      </c>
      <c r="C9" s="46">
        <v>44957</v>
      </c>
      <c r="D9" s="21">
        <v>10</v>
      </c>
      <c r="E9" s="3">
        <v>64850</v>
      </c>
      <c r="F9" s="3">
        <v>41495</v>
      </c>
      <c r="G9" s="3">
        <f>E9-F9</f>
        <v>23355</v>
      </c>
      <c r="H9" s="3">
        <f>ROUND(G9*H6,0)</f>
        <v>4204</v>
      </c>
      <c r="I9" s="3">
        <f>G9+H9</f>
        <v>27559</v>
      </c>
      <c r="J9" s="3">
        <f>J6*G9</f>
        <v>233.55</v>
      </c>
      <c r="K9" s="3">
        <f>ROUND(G9*$K$6,)</f>
        <v>1168</v>
      </c>
      <c r="L9" s="3"/>
      <c r="M9" s="3">
        <f>H9</f>
        <v>4204</v>
      </c>
      <c r="N9" s="3"/>
      <c r="O9" s="3">
        <f>ROUND(I9-SUM(J9:N9),0)</f>
        <v>21953</v>
      </c>
      <c r="P9" s="10"/>
      <c r="Q9" s="3" t="s">
        <v>14</v>
      </c>
      <c r="R9" s="3">
        <v>21953</v>
      </c>
      <c r="S9" s="3">
        <v>0</v>
      </c>
      <c r="T9" s="3">
        <v>0</v>
      </c>
      <c r="U9" s="3"/>
      <c r="V9" s="3">
        <f>ROUND(R9-S9-T9-U9,0)</f>
        <v>21953</v>
      </c>
      <c r="W9" s="11" t="s">
        <v>13</v>
      </c>
      <c r="X9" s="3"/>
    </row>
    <row r="10" spans="1:24" x14ac:dyDescent="0.25">
      <c r="A10" s="35">
        <v>53369</v>
      </c>
      <c r="B10" s="29" t="s">
        <v>15</v>
      </c>
      <c r="C10" s="46">
        <v>44966</v>
      </c>
      <c r="D10" s="21">
        <v>2</v>
      </c>
      <c r="E10" s="3">
        <v>19980</v>
      </c>
      <c r="F10" s="3"/>
      <c r="G10" s="3">
        <f>E10-F10</f>
        <v>19980</v>
      </c>
      <c r="H10" s="3">
        <v>0</v>
      </c>
      <c r="I10" s="3">
        <f>G10+H10</f>
        <v>19980</v>
      </c>
      <c r="J10" s="3">
        <v>0</v>
      </c>
      <c r="K10" s="3">
        <v>0</v>
      </c>
      <c r="L10" s="3"/>
      <c r="M10" s="3">
        <v>0</v>
      </c>
      <c r="N10" s="3"/>
      <c r="O10" s="3">
        <f>ROUND(I10-SUM(J10:N10),0)</f>
        <v>19980</v>
      </c>
      <c r="P10" s="10"/>
      <c r="Q10" s="3" t="s">
        <v>17</v>
      </c>
      <c r="R10" s="3">
        <v>19980</v>
      </c>
      <c r="S10" s="3"/>
      <c r="T10" s="3"/>
      <c r="U10" s="3"/>
      <c r="V10" s="3">
        <f>R10-S10-T10-U10</f>
        <v>19980</v>
      </c>
      <c r="W10" s="11" t="s">
        <v>16</v>
      </c>
      <c r="X10" s="3"/>
    </row>
    <row r="11" spans="1:24" x14ac:dyDescent="0.25">
      <c r="A11" s="35">
        <v>53369</v>
      </c>
      <c r="B11" s="30" t="s">
        <v>15</v>
      </c>
      <c r="C11" s="46">
        <v>44998</v>
      </c>
      <c r="D11" s="39">
        <v>8</v>
      </c>
      <c r="E11" s="3">
        <v>26640</v>
      </c>
      <c r="F11" s="3"/>
      <c r="G11" s="3"/>
      <c r="H11" s="3"/>
      <c r="I11" s="3"/>
      <c r="J11" s="3"/>
      <c r="K11" s="3"/>
      <c r="L11" s="3"/>
      <c r="M11" s="3"/>
      <c r="N11" s="3"/>
      <c r="O11" s="3">
        <v>26640</v>
      </c>
      <c r="P11" s="10"/>
      <c r="Q11" s="3" t="s">
        <v>19</v>
      </c>
      <c r="R11" s="3">
        <v>30844</v>
      </c>
      <c r="S11" s="3"/>
      <c r="T11" s="3"/>
      <c r="U11" s="3"/>
      <c r="V11" s="3">
        <v>30844</v>
      </c>
      <c r="W11" s="11" t="s">
        <v>18</v>
      </c>
      <c r="X11" s="3"/>
    </row>
    <row r="12" spans="1:24" x14ac:dyDescent="0.25">
      <c r="A12" s="35">
        <v>53369</v>
      </c>
      <c r="B12" s="30" t="s">
        <v>15</v>
      </c>
      <c r="C12" s="46">
        <v>44998</v>
      </c>
      <c r="D12" s="39">
        <v>10</v>
      </c>
      <c r="E12" s="3">
        <v>4204</v>
      </c>
      <c r="F12" s="3"/>
      <c r="G12" s="3"/>
      <c r="H12" s="3"/>
      <c r="I12" s="3"/>
      <c r="J12" s="3"/>
      <c r="K12" s="3"/>
      <c r="L12" s="3"/>
      <c r="M12" s="3"/>
      <c r="N12" s="3"/>
      <c r="O12" s="3">
        <v>4204</v>
      </c>
      <c r="P12" s="10"/>
      <c r="Q12" s="3" t="s">
        <v>21</v>
      </c>
      <c r="R12" s="3">
        <v>50862</v>
      </c>
      <c r="S12" s="3"/>
      <c r="T12" s="3"/>
      <c r="U12" s="3"/>
      <c r="V12" s="3">
        <v>50862</v>
      </c>
      <c r="W12" s="11" t="s">
        <v>20</v>
      </c>
      <c r="X12" s="3"/>
    </row>
    <row r="13" spans="1:24" x14ac:dyDescent="0.25">
      <c r="A13" s="35">
        <v>53369</v>
      </c>
      <c r="B13" s="31" t="s">
        <v>12</v>
      </c>
      <c r="C13" s="46">
        <v>45070</v>
      </c>
      <c r="D13" s="39">
        <v>5</v>
      </c>
      <c r="E13" s="3">
        <v>57150</v>
      </c>
      <c r="F13" s="3"/>
      <c r="G13" s="3">
        <f>ROUND(E13-F13,0)</f>
        <v>57150</v>
      </c>
      <c r="H13" s="3">
        <f>ROUND(18%*G13,0)</f>
        <v>10287</v>
      </c>
      <c r="I13" s="3">
        <f>G13+H13</f>
        <v>67437</v>
      </c>
      <c r="J13" s="3">
        <f>ROUND(G13*$J$6,)</f>
        <v>572</v>
      </c>
      <c r="K13" s="3">
        <f>ROUND(G13*$K$6,)</f>
        <v>2858</v>
      </c>
      <c r="L13" s="3"/>
      <c r="M13" s="3">
        <f>H13</f>
        <v>10287</v>
      </c>
      <c r="N13" s="3">
        <f>G13*5%</f>
        <v>2857.5</v>
      </c>
      <c r="O13" s="3">
        <f>ROUND(I13-SUM(J13:N13),0)</f>
        <v>50863</v>
      </c>
      <c r="P13" s="10"/>
      <c r="Q13" s="3" t="s">
        <v>50</v>
      </c>
      <c r="R13" s="3">
        <v>10287</v>
      </c>
      <c r="S13" s="3"/>
      <c r="T13" s="3"/>
      <c r="U13" s="3"/>
      <c r="V13" s="3">
        <v>10287</v>
      </c>
      <c r="W13" s="11" t="s">
        <v>49</v>
      </c>
      <c r="X13" s="3"/>
    </row>
    <row r="14" spans="1:24" x14ac:dyDescent="0.25">
      <c r="A14" s="35">
        <v>53369</v>
      </c>
      <c r="B14" s="30" t="s">
        <v>15</v>
      </c>
      <c r="C14" s="46">
        <v>45098</v>
      </c>
      <c r="D14" s="39">
        <v>5</v>
      </c>
      <c r="E14" s="3">
        <v>10287</v>
      </c>
      <c r="F14" s="3"/>
      <c r="G14" s="3"/>
      <c r="H14" s="3"/>
      <c r="I14" s="3"/>
      <c r="J14" s="3"/>
      <c r="K14" s="3"/>
      <c r="L14" s="3"/>
      <c r="M14" s="3"/>
      <c r="N14" s="3"/>
      <c r="O14" s="3">
        <v>10287</v>
      </c>
      <c r="P14" s="10"/>
      <c r="Q14" s="3"/>
      <c r="R14" s="3"/>
      <c r="S14" s="3"/>
      <c r="T14" s="3"/>
      <c r="U14" s="3"/>
      <c r="V14" s="3"/>
      <c r="W14" s="11"/>
      <c r="X14" s="3"/>
    </row>
    <row r="15" spans="1:24" s="7" customFormat="1" x14ac:dyDescent="0.25">
      <c r="A15" s="36"/>
      <c r="B15" s="32"/>
      <c r="C15" s="47"/>
      <c r="D15" s="40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12"/>
      <c r="Q15" s="8"/>
      <c r="R15" s="8"/>
      <c r="S15" s="8"/>
      <c r="T15" s="8"/>
      <c r="U15" s="8"/>
      <c r="V15" s="8"/>
      <c r="W15" s="13"/>
      <c r="X15" s="8"/>
    </row>
    <row r="16" spans="1:24" x14ac:dyDescent="0.25">
      <c r="A16" s="35">
        <v>53368</v>
      </c>
      <c r="B16" s="30" t="s">
        <v>22</v>
      </c>
      <c r="C16" s="46">
        <v>44884</v>
      </c>
      <c r="D16" s="39">
        <v>3</v>
      </c>
      <c r="E16" s="3">
        <v>111000</v>
      </c>
      <c r="F16" s="3">
        <v>0</v>
      </c>
      <c r="G16" s="3">
        <v>111000</v>
      </c>
      <c r="H16" s="3">
        <v>19980</v>
      </c>
      <c r="I16" s="3">
        <v>130980</v>
      </c>
      <c r="J16" s="3">
        <v>1110</v>
      </c>
      <c r="K16" s="3">
        <v>5550</v>
      </c>
      <c r="L16" s="3"/>
      <c r="M16" s="3">
        <v>19980</v>
      </c>
      <c r="N16" s="3">
        <v>0</v>
      </c>
      <c r="O16" s="3">
        <v>104340</v>
      </c>
      <c r="P16" s="10"/>
      <c r="Q16" s="3" t="s">
        <v>23</v>
      </c>
      <c r="R16" s="3">
        <v>111000</v>
      </c>
      <c r="S16" s="3">
        <v>1110</v>
      </c>
      <c r="T16" s="3">
        <v>5550</v>
      </c>
      <c r="U16" s="3">
        <v>0</v>
      </c>
      <c r="V16" s="3">
        <v>104340</v>
      </c>
      <c r="W16" s="11" t="s">
        <v>24</v>
      </c>
      <c r="X16" s="3">
        <f>SUM(O16:O25)-SUM(V16:V25)</f>
        <v>-19980</v>
      </c>
    </row>
    <row r="17" spans="1:24" x14ac:dyDescent="0.25">
      <c r="A17" s="35">
        <v>53368</v>
      </c>
      <c r="B17" s="30" t="s">
        <v>22</v>
      </c>
      <c r="C17" s="46">
        <v>44935</v>
      </c>
      <c r="D17" s="39">
        <v>7</v>
      </c>
      <c r="E17" s="3">
        <v>111000</v>
      </c>
      <c r="F17" s="3">
        <v>0</v>
      </c>
      <c r="G17" s="3">
        <v>111000</v>
      </c>
      <c r="H17" s="3">
        <v>19980</v>
      </c>
      <c r="I17" s="3">
        <v>130980</v>
      </c>
      <c r="J17" s="3">
        <v>1110</v>
      </c>
      <c r="K17" s="3">
        <v>5550</v>
      </c>
      <c r="L17" s="3"/>
      <c r="M17" s="3">
        <v>19980</v>
      </c>
      <c r="N17" s="3"/>
      <c r="O17" s="3">
        <v>104340</v>
      </c>
      <c r="P17" s="10"/>
      <c r="Q17" s="3" t="s">
        <v>25</v>
      </c>
      <c r="R17" s="3">
        <v>104340</v>
      </c>
      <c r="S17" s="3">
        <v>0</v>
      </c>
      <c r="T17" s="3">
        <v>0</v>
      </c>
      <c r="U17" s="3">
        <v>0</v>
      </c>
      <c r="V17" s="3">
        <v>104340</v>
      </c>
      <c r="W17" s="11" t="s">
        <v>26</v>
      </c>
      <c r="X17" s="3"/>
    </row>
    <row r="18" spans="1:24" x14ac:dyDescent="0.25">
      <c r="A18" s="35">
        <v>53368</v>
      </c>
      <c r="B18" s="30" t="s">
        <v>22</v>
      </c>
      <c r="C18" s="46">
        <v>44957</v>
      </c>
      <c r="D18" s="39">
        <v>9</v>
      </c>
      <c r="E18" s="3">
        <v>82800</v>
      </c>
      <c r="F18" s="3">
        <v>41495</v>
      </c>
      <c r="G18" s="3">
        <v>41305</v>
      </c>
      <c r="H18" s="3">
        <v>7435</v>
      </c>
      <c r="I18" s="3">
        <v>48740</v>
      </c>
      <c r="J18" s="3">
        <v>413</v>
      </c>
      <c r="K18" s="3">
        <v>2065</v>
      </c>
      <c r="L18" s="3"/>
      <c r="M18" s="3">
        <v>7435</v>
      </c>
      <c r="N18" s="3"/>
      <c r="O18" s="3">
        <v>38827</v>
      </c>
      <c r="P18" s="10"/>
      <c r="Q18" s="3" t="s">
        <v>27</v>
      </c>
      <c r="R18" s="3">
        <v>19980</v>
      </c>
      <c r="S18" s="3">
        <v>0</v>
      </c>
      <c r="T18" s="3">
        <v>0</v>
      </c>
      <c r="U18" s="3"/>
      <c r="V18" s="3">
        <v>19980</v>
      </c>
      <c r="W18" s="11" t="s">
        <v>28</v>
      </c>
      <c r="X18" s="3"/>
    </row>
    <row r="19" spans="1:24" x14ac:dyDescent="0.25">
      <c r="A19" s="35">
        <v>53368</v>
      </c>
      <c r="B19" s="30" t="s">
        <v>29</v>
      </c>
      <c r="C19" s="46"/>
      <c r="D19" s="39">
        <v>3</v>
      </c>
      <c r="E19" s="3">
        <v>19980</v>
      </c>
      <c r="F19" s="3"/>
      <c r="G19" s="3">
        <v>19980</v>
      </c>
      <c r="H19" s="3">
        <v>0</v>
      </c>
      <c r="I19" s="3">
        <v>19980</v>
      </c>
      <c r="J19" s="3">
        <v>0</v>
      </c>
      <c r="K19" s="3">
        <v>0</v>
      </c>
      <c r="L19" s="3"/>
      <c r="M19" s="3">
        <v>0</v>
      </c>
      <c r="N19" s="3"/>
      <c r="O19" s="3">
        <v>19980</v>
      </c>
      <c r="P19" s="10"/>
      <c r="Q19" s="3" t="s">
        <v>30</v>
      </c>
      <c r="R19" s="3">
        <v>27415</v>
      </c>
      <c r="S19" s="3"/>
      <c r="T19" s="3"/>
      <c r="U19" s="3"/>
      <c r="V19" s="3">
        <v>27415</v>
      </c>
      <c r="W19" s="11" t="s">
        <v>31</v>
      </c>
      <c r="X19" s="3"/>
    </row>
    <row r="20" spans="1:24" x14ac:dyDescent="0.25">
      <c r="A20" s="35">
        <v>53368</v>
      </c>
      <c r="B20" s="30" t="s">
        <v>29</v>
      </c>
      <c r="C20" s="46"/>
      <c r="D20" s="39">
        <v>7</v>
      </c>
      <c r="E20" s="3">
        <v>19980</v>
      </c>
      <c r="F20" s="3"/>
      <c r="G20" s="3">
        <v>19980</v>
      </c>
      <c r="H20" s="3">
        <v>0</v>
      </c>
      <c r="I20" s="3">
        <v>19980</v>
      </c>
      <c r="J20" s="3">
        <v>0</v>
      </c>
      <c r="K20" s="3">
        <v>0</v>
      </c>
      <c r="L20" s="3"/>
      <c r="M20" s="3">
        <v>0</v>
      </c>
      <c r="N20" s="3"/>
      <c r="O20" s="3">
        <v>19980</v>
      </c>
      <c r="P20" s="10"/>
      <c r="Q20" s="3" t="s">
        <v>32</v>
      </c>
      <c r="R20" s="3">
        <v>38827</v>
      </c>
      <c r="S20" s="3">
        <v>0</v>
      </c>
      <c r="T20" s="3">
        <v>0</v>
      </c>
      <c r="U20" s="3"/>
      <c r="V20" s="3">
        <v>38827</v>
      </c>
      <c r="W20" s="11" t="s">
        <v>33</v>
      </c>
      <c r="X20" s="3"/>
    </row>
    <row r="21" spans="1:24" x14ac:dyDescent="0.25">
      <c r="A21" s="35">
        <v>53368</v>
      </c>
      <c r="B21" s="30" t="s">
        <v>29</v>
      </c>
      <c r="C21" s="46"/>
      <c r="D21" s="39">
        <v>9</v>
      </c>
      <c r="E21" s="3">
        <v>7435</v>
      </c>
      <c r="F21" s="3"/>
      <c r="G21" s="3">
        <v>7435</v>
      </c>
      <c r="H21" s="3">
        <v>0</v>
      </c>
      <c r="I21" s="3">
        <v>7435</v>
      </c>
      <c r="J21" s="3">
        <v>0</v>
      </c>
      <c r="K21" s="3">
        <v>0</v>
      </c>
      <c r="L21" s="3"/>
      <c r="M21" s="3">
        <v>0</v>
      </c>
      <c r="N21" s="3"/>
      <c r="O21" s="3">
        <v>7435</v>
      </c>
      <c r="P21" s="10"/>
      <c r="Q21" s="3" t="s">
        <v>27</v>
      </c>
      <c r="R21" s="3">
        <v>19980</v>
      </c>
      <c r="S21" s="3"/>
      <c r="T21" s="3"/>
      <c r="U21" s="3"/>
      <c r="V21" s="3">
        <v>19980</v>
      </c>
      <c r="W21" s="11" t="s">
        <v>28</v>
      </c>
      <c r="X21" s="3"/>
    </row>
    <row r="22" spans="1:24" x14ac:dyDescent="0.25">
      <c r="A22" s="35">
        <v>53368</v>
      </c>
      <c r="B22" s="30" t="s">
        <v>22</v>
      </c>
      <c r="C22" s="46">
        <v>45070</v>
      </c>
      <c r="D22" s="39">
        <v>4</v>
      </c>
      <c r="E22" s="3">
        <v>76200</v>
      </c>
      <c r="F22" s="3">
        <v>0</v>
      </c>
      <c r="G22" s="3">
        <v>76200</v>
      </c>
      <c r="H22" s="3">
        <v>13716</v>
      </c>
      <c r="I22" s="3">
        <v>89916</v>
      </c>
      <c r="J22" s="3">
        <v>762</v>
      </c>
      <c r="K22" s="3">
        <v>3810</v>
      </c>
      <c r="L22" s="3">
        <v>3810</v>
      </c>
      <c r="M22" s="3">
        <v>13716</v>
      </c>
      <c r="N22" s="3"/>
      <c r="O22" s="3">
        <v>67818</v>
      </c>
      <c r="P22" s="10"/>
      <c r="Q22" s="3" t="s">
        <v>30</v>
      </c>
      <c r="R22" s="3">
        <v>27415</v>
      </c>
      <c r="S22" s="3"/>
      <c r="T22" s="3"/>
      <c r="U22" s="3"/>
      <c r="V22" s="3">
        <v>27415</v>
      </c>
      <c r="W22" s="11" t="s">
        <v>31</v>
      </c>
      <c r="X22" s="3"/>
    </row>
    <row r="23" spans="1:24" x14ac:dyDescent="0.25">
      <c r="A23" s="35">
        <v>53368</v>
      </c>
      <c r="B23" s="30" t="s">
        <v>29</v>
      </c>
      <c r="C23" s="46">
        <v>45098</v>
      </c>
      <c r="D23" s="39">
        <v>4</v>
      </c>
      <c r="E23" s="3">
        <v>13716</v>
      </c>
      <c r="F23" s="3"/>
      <c r="G23" s="3"/>
      <c r="H23" s="3"/>
      <c r="I23" s="3"/>
      <c r="J23" s="3"/>
      <c r="K23" s="3"/>
      <c r="L23" s="3"/>
      <c r="M23" s="3"/>
      <c r="N23" s="3"/>
      <c r="O23" s="3">
        <v>13716</v>
      </c>
      <c r="P23" s="10"/>
      <c r="Q23" s="3" t="s">
        <v>34</v>
      </c>
      <c r="R23" s="3">
        <v>67818</v>
      </c>
      <c r="S23" s="3"/>
      <c r="T23" s="3"/>
      <c r="U23" s="3"/>
      <c r="V23" s="3">
        <v>67818</v>
      </c>
      <c r="W23" s="11" t="s">
        <v>35</v>
      </c>
      <c r="X23" s="3"/>
    </row>
    <row r="24" spans="1:24" x14ac:dyDescent="0.25">
      <c r="A24" s="35">
        <v>53368</v>
      </c>
      <c r="B24" s="30" t="s">
        <v>29</v>
      </c>
      <c r="C24" s="46"/>
      <c r="D24" s="39"/>
      <c r="E24" s="3">
        <v>27415</v>
      </c>
      <c r="F24" s="3"/>
      <c r="G24" s="3"/>
      <c r="H24" s="3"/>
      <c r="I24" s="3"/>
      <c r="J24" s="3"/>
      <c r="K24" s="3"/>
      <c r="L24" s="3"/>
      <c r="M24" s="3"/>
      <c r="N24" s="3"/>
      <c r="O24" s="3">
        <v>27415</v>
      </c>
      <c r="P24" s="10"/>
      <c r="Q24" s="3"/>
      <c r="R24" s="3"/>
      <c r="S24" s="3"/>
      <c r="T24" s="3"/>
      <c r="U24" s="3"/>
      <c r="V24" s="3">
        <v>13716</v>
      </c>
      <c r="W24" s="11" t="s">
        <v>51</v>
      </c>
      <c r="X24" s="3"/>
    </row>
    <row r="25" spans="1:24" x14ac:dyDescent="0.25">
      <c r="A25" s="35">
        <v>53368</v>
      </c>
      <c r="B25" s="30"/>
      <c r="C25" s="46"/>
      <c r="D25" s="39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10"/>
      <c r="Q25" s="3"/>
      <c r="R25" s="3"/>
      <c r="S25" s="3"/>
      <c r="T25" s="3"/>
      <c r="U25" s="3"/>
      <c r="V25" s="3"/>
      <c r="W25" s="11"/>
      <c r="X25" s="3"/>
    </row>
    <row r="26" spans="1:24" s="7" customFormat="1" x14ac:dyDescent="0.25">
      <c r="A26" s="36"/>
      <c r="B26" s="32"/>
      <c r="C26" s="47"/>
      <c r="D26" s="40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12"/>
      <c r="Q26" s="8"/>
      <c r="R26" s="8"/>
      <c r="S26" s="8"/>
      <c r="T26" s="8"/>
      <c r="U26" s="8"/>
      <c r="V26" s="8"/>
      <c r="W26" s="13"/>
      <c r="X26" s="8"/>
    </row>
    <row r="27" spans="1:24" x14ac:dyDescent="0.25">
      <c r="A27" s="35">
        <v>53175</v>
      </c>
      <c r="B27" s="30" t="s">
        <v>37</v>
      </c>
      <c r="C27" s="46">
        <v>44884</v>
      </c>
      <c r="D27" s="39">
        <v>1</v>
      </c>
      <c r="E27" s="3">
        <v>111000</v>
      </c>
      <c r="F27" s="3">
        <v>0</v>
      </c>
      <c r="G27" s="3">
        <v>111000</v>
      </c>
      <c r="H27" s="3">
        <v>19980</v>
      </c>
      <c r="I27" s="3">
        <v>130980</v>
      </c>
      <c r="J27" s="3">
        <v>1110</v>
      </c>
      <c r="K27" s="3">
        <v>5550</v>
      </c>
      <c r="L27" s="3"/>
      <c r="M27" s="3">
        <v>19980</v>
      </c>
      <c r="N27" s="3">
        <v>0</v>
      </c>
      <c r="O27" s="3">
        <v>104340</v>
      </c>
      <c r="P27" s="10"/>
      <c r="Q27" s="3" t="s">
        <v>38</v>
      </c>
      <c r="R27" s="3">
        <v>111000</v>
      </c>
      <c r="S27" s="3">
        <v>1110</v>
      </c>
      <c r="T27" s="3">
        <v>5550</v>
      </c>
      <c r="U27" s="3">
        <v>0</v>
      </c>
      <c r="V27" s="3">
        <v>104340</v>
      </c>
      <c r="W27" s="11" t="s">
        <v>39</v>
      </c>
      <c r="X27" s="3">
        <f>SUM(O27:O36)-SUM(V27:V36)</f>
        <v>0</v>
      </c>
    </row>
    <row r="28" spans="1:24" x14ac:dyDescent="0.25">
      <c r="A28" s="35">
        <v>53175</v>
      </c>
      <c r="B28" s="30" t="s">
        <v>37</v>
      </c>
      <c r="C28" s="46">
        <v>44935</v>
      </c>
      <c r="D28" s="39">
        <v>6</v>
      </c>
      <c r="E28" s="3">
        <v>111000</v>
      </c>
      <c r="F28" s="3">
        <v>0</v>
      </c>
      <c r="G28" s="3">
        <v>111000</v>
      </c>
      <c r="H28" s="3">
        <v>19980</v>
      </c>
      <c r="I28" s="3">
        <v>130980</v>
      </c>
      <c r="J28" s="3">
        <v>1110</v>
      </c>
      <c r="K28" s="3">
        <v>5550</v>
      </c>
      <c r="L28" s="3"/>
      <c r="M28" s="3">
        <v>19980</v>
      </c>
      <c r="N28" s="3"/>
      <c r="O28" s="3">
        <v>104340</v>
      </c>
      <c r="P28" s="10"/>
      <c r="Q28" s="3" t="s">
        <v>40</v>
      </c>
      <c r="R28" s="3">
        <v>104340</v>
      </c>
      <c r="S28" s="3">
        <v>0</v>
      </c>
      <c r="T28" s="3">
        <v>0</v>
      </c>
      <c r="U28" s="3">
        <v>0</v>
      </c>
      <c r="V28" s="3">
        <v>104340</v>
      </c>
      <c r="W28" s="11" t="s">
        <v>41</v>
      </c>
      <c r="X28" s="3"/>
    </row>
    <row r="29" spans="1:24" x14ac:dyDescent="0.25">
      <c r="A29" s="35">
        <v>53175</v>
      </c>
      <c r="B29" s="30" t="s">
        <v>29</v>
      </c>
      <c r="C29" s="46"/>
      <c r="D29" s="39">
        <v>1</v>
      </c>
      <c r="E29" s="3">
        <v>19980</v>
      </c>
      <c r="F29" s="3"/>
      <c r="G29" s="3">
        <v>19980</v>
      </c>
      <c r="H29" s="3">
        <v>0</v>
      </c>
      <c r="I29" s="3">
        <v>19980</v>
      </c>
      <c r="J29" s="3">
        <v>0</v>
      </c>
      <c r="K29" s="3"/>
      <c r="L29" s="3"/>
      <c r="M29" s="3"/>
      <c r="N29" s="3"/>
      <c r="O29" s="3">
        <v>19980</v>
      </c>
      <c r="P29" s="10"/>
      <c r="Q29" s="3" t="s">
        <v>42</v>
      </c>
      <c r="R29" s="3">
        <v>19980</v>
      </c>
      <c r="S29" s="3">
        <v>0</v>
      </c>
      <c r="T29" s="3">
        <v>0</v>
      </c>
      <c r="U29" s="3"/>
      <c r="V29" s="3">
        <v>19980</v>
      </c>
      <c r="W29" s="11" t="s">
        <v>43</v>
      </c>
      <c r="X29" s="3"/>
    </row>
    <row r="30" spans="1:24" x14ac:dyDescent="0.25">
      <c r="A30" s="35">
        <v>53175</v>
      </c>
      <c r="B30" s="30" t="s">
        <v>29</v>
      </c>
      <c r="C30" s="46"/>
      <c r="D30" s="39">
        <v>6</v>
      </c>
      <c r="E30" s="3">
        <v>19980</v>
      </c>
      <c r="F30" s="3"/>
      <c r="G30" s="3">
        <v>19980</v>
      </c>
      <c r="H30" s="3">
        <v>0</v>
      </c>
      <c r="I30" s="3">
        <v>19980</v>
      </c>
      <c r="J30" s="3">
        <v>0</v>
      </c>
      <c r="K30" s="3">
        <v>0</v>
      </c>
      <c r="L30" s="3"/>
      <c r="M30" s="3">
        <v>0</v>
      </c>
      <c r="N30" s="3"/>
      <c r="O30" s="3">
        <v>19980</v>
      </c>
      <c r="P30" s="10"/>
      <c r="Q30" s="3" t="s">
        <v>42</v>
      </c>
      <c r="R30" s="3">
        <v>19980</v>
      </c>
      <c r="S30" s="3">
        <v>0</v>
      </c>
      <c r="T30" s="3">
        <v>0</v>
      </c>
      <c r="U30" s="3"/>
      <c r="V30" s="3">
        <v>19980</v>
      </c>
      <c r="W30" s="11" t="s">
        <v>44</v>
      </c>
      <c r="X30" s="3"/>
    </row>
    <row r="31" spans="1:24" x14ac:dyDescent="0.25">
      <c r="A31" s="35">
        <v>53175</v>
      </c>
      <c r="B31" s="30" t="s">
        <v>37</v>
      </c>
      <c r="C31" s="46">
        <v>45070</v>
      </c>
      <c r="D31" s="39">
        <v>3</v>
      </c>
      <c r="E31" s="3">
        <v>159000</v>
      </c>
      <c r="F31" s="3">
        <v>41495</v>
      </c>
      <c r="G31" s="3">
        <v>117505</v>
      </c>
      <c r="H31" s="3">
        <v>21151</v>
      </c>
      <c r="I31" s="3">
        <v>138656</v>
      </c>
      <c r="J31" s="3">
        <v>1175</v>
      </c>
      <c r="K31" s="3">
        <v>5875</v>
      </c>
      <c r="L31" s="3">
        <v>5875.25</v>
      </c>
      <c r="M31" s="3">
        <v>21151</v>
      </c>
      <c r="N31" s="3"/>
      <c r="O31" s="3">
        <v>104580</v>
      </c>
      <c r="P31" s="10"/>
      <c r="Q31" s="3" t="s">
        <v>45</v>
      </c>
      <c r="R31" s="3">
        <v>104580</v>
      </c>
      <c r="S31" s="3"/>
      <c r="T31" s="3"/>
      <c r="U31" s="3"/>
      <c r="V31" s="3">
        <v>104580</v>
      </c>
      <c r="W31" s="11" t="s">
        <v>46</v>
      </c>
      <c r="X31" s="3"/>
    </row>
    <row r="32" spans="1:24" x14ac:dyDescent="0.25">
      <c r="A32" s="35">
        <v>53175</v>
      </c>
      <c r="B32" s="29" t="s">
        <v>29</v>
      </c>
      <c r="C32" s="46">
        <v>45098</v>
      </c>
      <c r="D32" s="39">
        <v>3</v>
      </c>
      <c r="E32" s="3">
        <v>21151</v>
      </c>
      <c r="F32" s="3"/>
      <c r="G32" s="3"/>
      <c r="H32" s="3"/>
      <c r="I32" s="3"/>
      <c r="J32" s="3"/>
      <c r="K32" s="3"/>
      <c r="L32" s="3"/>
      <c r="M32" s="3"/>
      <c r="N32" s="3"/>
      <c r="O32" s="3">
        <v>21151</v>
      </c>
      <c r="P32" s="10"/>
      <c r="Q32" s="3" t="s">
        <v>47</v>
      </c>
      <c r="R32" s="3">
        <v>21151</v>
      </c>
      <c r="S32" s="3"/>
      <c r="T32" s="3"/>
      <c r="U32" s="3"/>
      <c r="V32" s="3">
        <v>21151</v>
      </c>
      <c r="W32" s="11" t="s">
        <v>48</v>
      </c>
      <c r="X32" s="3"/>
    </row>
    <row r="33" spans="1:24" x14ac:dyDescent="0.25">
      <c r="A33" s="35">
        <v>53175</v>
      </c>
      <c r="B33" s="30"/>
      <c r="C33" s="46"/>
      <c r="D33" s="3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10"/>
      <c r="Q33" s="3"/>
      <c r="R33" s="3"/>
      <c r="S33" s="3"/>
      <c r="T33" s="3"/>
      <c r="U33" s="3"/>
      <c r="V33" s="3"/>
      <c r="W33" s="11"/>
      <c r="X33" s="3"/>
    </row>
    <row r="34" spans="1:24" x14ac:dyDescent="0.25">
      <c r="A34" s="35">
        <v>53175</v>
      </c>
      <c r="B34" s="30"/>
      <c r="C34" s="46"/>
      <c r="D34" s="3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10"/>
      <c r="Q34" s="3"/>
      <c r="R34" s="3"/>
      <c r="S34" s="3"/>
      <c r="T34" s="3"/>
      <c r="U34" s="3"/>
      <c r="V34" s="3"/>
      <c r="W34" s="11"/>
      <c r="X34" s="3"/>
    </row>
    <row r="35" spans="1:24" x14ac:dyDescent="0.25">
      <c r="A35" s="35">
        <v>53175</v>
      </c>
      <c r="B35" s="30"/>
      <c r="C35" s="46"/>
      <c r="D35" s="39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10"/>
      <c r="Q35" s="3"/>
      <c r="R35" s="3"/>
      <c r="S35" s="3"/>
      <c r="T35" s="3"/>
      <c r="U35" s="3"/>
      <c r="V35" s="3"/>
      <c r="W35" s="11"/>
      <c r="X35" s="3"/>
    </row>
    <row r="36" spans="1:24" x14ac:dyDescent="0.25">
      <c r="A36" s="35">
        <v>53175</v>
      </c>
      <c r="B36" s="30"/>
      <c r="C36" s="46"/>
      <c r="D36" s="39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10"/>
      <c r="Q36" s="3"/>
      <c r="R36" s="3"/>
      <c r="S36" s="3"/>
      <c r="T36" s="3"/>
      <c r="U36" s="3"/>
      <c r="V36" s="3"/>
      <c r="W36" s="11"/>
      <c r="X36" s="3"/>
    </row>
    <row r="37" spans="1:24" x14ac:dyDescent="0.25">
      <c r="A37" s="35">
        <v>53175</v>
      </c>
      <c r="B37" s="30"/>
      <c r="C37" s="46"/>
      <c r="D37" s="39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0"/>
      <c r="Q37" s="3"/>
      <c r="R37" s="3"/>
      <c r="S37" s="3"/>
      <c r="T37" s="3"/>
      <c r="U37" s="3"/>
      <c r="V37" s="3"/>
      <c r="W37" s="11"/>
      <c r="X37" s="3"/>
    </row>
    <row r="38" spans="1:24" x14ac:dyDescent="0.25">
      <c r="A38" s="35"/>
      <c r="B38" s="30"/>
      <c r="C38" s="46"/>
      <c r="D38" s="39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10"/>
      <c r="Q38" s="3"/>
      <c r="R38" s="3"/>
      <c r="S38" s="3"/>
      <c r="T38" s="3"/>
      <c r="U38" s="3"/>
      <c r="V38" s="3"/>
      <c r="W38" s="11"/>
      <c r="X38" s="3"/>
    </row>
    <row r="39" spans="1:24" x14ac:dyDescent="0.25">
      <c r="A39" s="35"/>
      <c r="B39" s="30"/>
      <c r="C39" s="46"/>
      <c r="D39" s="39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10"/>
      <c r="Q39" s="3"/>
      <c r="R39" s="3"/>
      <c r="S39" s="3"/>
      <c r="T39" s="3"/>
      <c r="U39" s="3"/>
      <c r="V39" s="3"/>
      <c r="W39" s="11"/>
      <c r="X39" s="3"/>
    </row>
    <row r="40" spans="1:24" ht="15.75" thickBot="1" x14ac:dyDescent="0.3">
      <c r="A40" s="35"/>
      <c r="B40" s="33"/>
      <c r="C40" s="48"/>
      <c r="D40" s="1"/>
      <c r="E40" s="14"/>
      <c r="F40" s="14"/>
      <c r="G40" s="14"/>
      <c r="H40" s="5"/>
      <c r="I40" s="5"/>
      <c r="J40" s="5"/>
      <c r="K40" s="5"/>
      <c r="L40" s="5"/>
      <c r="M40" s="5"/>
      <c r="N40" s="5"/>
      <c r="O40" s="5"/>
      <c r="P40" s="1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H41" s="2"/>
      <c r="I41" s="2"/>
    </row>
    <row r="42" spans="1:24" x14ac:dyDescent="0.25">
      <c r="H42" s="2"/>
      <c r="I42" s="2"/>
    </row>
    <row r="43" spans="1:24" x14ac:dyDescent="0.25">
      <c r="H43" s="2"/>
      <c r="I43" s="2"/>
    </row>
    <row r="44" spans="1:24" x14ac:dyDescent="0.25">
      <c r="H44" s="2"/>
      <c r="I44" s="2"/>
    </row>
    <row r="45" spans="1:24" x14ac:dyDescent="0.25">
      <c r="H45" s="2"/>
      <c r="I4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2022-06-10T14:20:18Z</cp:lastPrinted>
  <dcterms:created xsi:type="dcterms:W3CDTF">2022-06-10T14:11:52Z</dcterms:created>
  <dcterms:modified xsi:type="dcterms:W3CDTF">2025-06-03T06:47:00Z</dcterms:modified>
</cp:coreProperties>
</file>