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Shahrukh Shaikh\"/>
    </mc:Choice>
  </mc:AlternateContent>
  <xr:revisionPtr revIDLastSave="0" documentId="13_ncr:1_{7F9C9075-F6BA-4F46-9CB9-A44A9DC83E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L20" i="1" s="1"/>
  <c r="Q19" i="1"/>
  <c r="G9" i="1"/>
  <c r="I9" i="1" s="1"/>
  <c r="N9" i="1"/>
  <c r="J9" i="1" l="1"/>
  <c r="K20" i="1"/>
  <c r="M20" i="1"/>
  <c r="I20" i="1"/>
  <c r="J20" i="1"/>
  <c r="K9" i="1"/>
  <c r="P9" i="1" s="1"/>
  <c r="P20" i="1" l="1"/>
  <c r="G16" i="1"/>
  <c r="Q15" i="1"/>
  <c r="L16" i="1" l="1"/>
  <c r="M16" i="1"/>
  <c r="K16" i="1"/>
  <c r="J16" i="1"/>
  <c r="I16" i="1" l="1"/>
  <c r="P16" i="1" s="1"/>
  <c r="G12" i="1" l="1"/>
  <c r="J12" i="1" l="1"/>
  <c r="K12" i="1"/>
  <c r="Q11" i="1"/>
  <c r="Q7" i="1"/>
  <c r="P12" i="1" l="1"/>
  <c r="G8" i="1" l="1"/>
  <c r="J8" i="1" s="1"/>
  <c r="K8" i="1" l="1"/>
  <c r="I8" i="1" l="1"/>
  <c r="N8" i="1"/>
  <c r="P8" i="1" l="1"/>
</calcChain>
</file>

<file path=xl/sharedStrings.xml><?xml version="1.0" encoding="utf-8"?>
<sst xmlns="http://schemas.openxmlformats.org/spreadsheetml/2006/main" count="42" uniqueCount="41">
  <si>
    <t>Amount</t>
  </si>
  <si>
    <t>PAYMENT NOTE No.</t>
  </si>
  <si>
    <t>UTR</t>
  </si>
  <si>
    <t>Hold Amount for quantity more than DPR</t>
  </si>
  <si>
    <t xml:space="preserve">Pankaj kumar </t>
  </si>
  <si>
    <t>24-04-2024 NEFT/AXISP00493445956/RIUP24/0142/PANKAJ KUMAR/HDFC0002169 131197.00</t>
  </si>
  <si>
    <t>22-07-2024 NEFT/AXISP00520480181/RIUP24/0490/PANKAJ KUMAR/HDFC0002169 175000.00</t>
  </si>
  <si>
    <t>18-09-2024 NEFT/AXISP00541618688/RIUP24/1828/PANKAJ KUMAR/HDFC0002169 150000.00</t>
  </si>
  <si>
    <t>17-10-2024 NEFT/AXISP00554849798/RIUP24/2232/PANKAJ KUMAR/HDFC0002169 41954.00</t>
  </si>
  <si>
    <t>27-11-2024 NEFT/AXISP00575054379/RIUP24/2509/PANKAJ KUMAR/HDFC0002169 150000.00</t>
  </si>
  <si>
    <t>13-12-2024 NEFT/AXISP00584258418/RIUP24/2401/PANKAJ KUMAR/HDFC0002169 30000.00</t>
  </si>
  <si>
    <t>13-12-2024 NEFT/AXISP00584258423/RIUP24/2716/PANKAJ KUMAR/HDFC0002169 99000.00</t>
  </si>
  <si>
    <t>12-03-2025 NEFT/AXISP00632222891/RIUP24/3399/PANKAJ KUMAR/HDFC0002169 30507.00</t>
  </si>
  <si>
    <t>12.91 quantity less given because of mistake in T.I value calculation</t>
  </si>
  <si>
    <t>Shakarpur Village DG Foundation work</t>
  </si>
  <si>
    <t xml:space="preserve"> SHAKARPUR Village BW Work</t>
  </si>
  <si>
    <t>Subcontractor:</t>
  </si>
  <si>
    <t>State:</t>
  </si>
  <si>
    <t>Uttar Pradesh</t>
  </si>
  <si>
    <t>District:</t>
  </si>
  <si>
    <t>Muzaffarnagar</t>
  </si>
  <si>
    <t>Block:</t>
  </si>
  <si>
    <t xml:space="preserve">VILL KAILANPUR  Village BALANCE PIPE LAYING WORK </t>
  </si>
  <si>
    <t xml:space="preserve">Bojahedi Village BALANCE PIPE LAYING WORK   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</si>
  <si>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</si>
  <si>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</si>
  <si>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</si>
  <si>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</si>
  <si>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</si>
  <si>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</si>
  <si>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</si>
  <si>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</si>
  <si>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</si>
  <si>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</si>
  <si>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</si>
  <si>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</si>
  <si>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</si>
  <si>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</si>
  <si>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TDS_Payment_Amount</t>
  </si>
  <si>
    <t>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</si>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</sst>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555555"/>
      <name val="Trebuchet MS"/>
      <family val="2"/>
    </font>
    <font>
      <b/>
      <sz val="14"/>
      <color rgb="FFFF0000"/>
      <name val="Calibri"/>
      <family val="2"/>
      <scheme val="minor"/>
    </font>
    <font>
      <b/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2" borderId="0" xfId="0" applyFill="1" applyAlignment="1">
      <alignment vertical="center" wrapText="1"/>
    </xf>
    <xf numFmtId="43" fontId="3" fillId="2" borderId="6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2" xfId="1" applyNumberFormat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14" fontId="2" fillId="2" borderId="0" xfId="1" applyNumberFormat="1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vertical="center"/>
    </xf>
    <xf numFmtId="14" fontId="3" fillId="2" borderId="6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14" fontId="3" fillId="3" borderId="2" xfId="1" applyNumberFormat="1" applyFont="1" applyFill="1" applyBorder="1" applyAlignment="1">
      <alignment vertical="center"/>
    </xf>
    <xf numFmtId="9" fontId="3" fillId="3" borderId="2" xfId="1" applyNumberFormat="1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quotePrefix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14" fontId="3" fillId="2" borderId="2" xfId="1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43" fontId="0" fillId="2" borderId="0" xfId="0" applyNumberFormat="1" applyFill="1" applyAlignment="1">
      <alignment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43" fontId="3" fillId="2" borderId="2" xfId="1" applyNumberFormat="1" applyFont="1" applyFill="1" applyBorder="1" applyAlignment="1">
      <alignment horizontal="right" vertical="center"/>
    </xf>
    <xf numFmtId="43" fontId="5" fillId="2" borderId="2" xfId="1" applyNumberFormat="1" applyFont="1" applyFill="1" applyBorder="1" applyAlignment="1">
      <alignment vertical="center"/>
    </xf>
    <xf numFmtId="14" fontId="3" fillId="2" borderId="3" xfId="1" applyNumberFormat="1" applyFont="1" applyFill="1" applyBorder="1" applyAlignment="1">
      <alignment vertical="center"/>
    </xf>
    <xf numFmtId="43" fontId="5" fillId="2" borderId="3" xfId="1" applyNumberFormat="1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43" fontId="3" fillId="3" borderId="13" xfId="1" applyNumberFormat="1" applyFont="1" applyFill="1" applyBorder="1" applyAlignment="1">
      <alignment vertical="center"/>
    </xf>
    <xf numFmtId="14" fontId="3" fillId="3" borderId="13" xfId="1" applyNumberFormat="1" applyFont="1" applyFill="1" applyBorder="1" applyAlignment="1">
      <alignment vertical="center"/>
    </xf>
    <xf numFmtId="9" fontId="3" fillId="3" borderId="13" xfId="1" applyNumberFormat="1" applyFont="1" applyFill="1" applyBorder="1" applyAlignment="1">
      <alignment vertical="center"/>
    </xf>
    <xf numFmtId="0" fontId="5" fillId="4" borderId="1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9" fontId="3" fillId="2" borderId="3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14" fontId="3" fillId="2" borderId="12" xfId="1" applyNumberFormat="1" applyFont="1" applyFill="1" applyBorder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0" fillId="0" borderId="0" xfId="0" applyFont="1"/>
    <xf numFmtId="0" fontId="12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2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14" fontId="6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64" fontId="13" fillId="2" borderId="6" xfId="1" applyFont="1" applyFill="1" applyBorder="1" applyAlignment="1">
      <alignment horizontal="center" vertical="center"/>
    </xf>
    <xf numFmtId="164" fontId="6" fillId="2" borderId="6" xfId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3" fontId="8" fillId="2" borderId="10" xfId="1" applyNumberFormat="1" applyFont="1" applyFill="1" applyBorder="1" applyAlignment="1">
      <alignment horizontal="center" vertical="center"/>
    </xf>
    <xf numFmtId="43" fontId="8" fillId="2" borderId="4" xfId="1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43" fontId="11" fillId="2" borderId="11" xfId="1" applyNumberFormat="1" applyFont="1" applyFill="1" applyBorder="1" applyAlignment="1">
      <alignment horizontal="center" vertical="center"/>
    </xf>
    <xf numFmtId="43" fontId="11" fillId="2" borderId="5" xfId="1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7"/>
  <sheetViews>
    <sheetView tabSelected="1" zoomScale="115" zoomScaleNormal="115" workbookViewId="0">
      <selection activeCell="C24" sqref="C24"/>
    </sheetView>
  </sheetViews>
  <sheetFormatPr defaultColWidth="9" defaultRowHeight="15" x14ac:dyDescent="0.25"/>
  <cols>
    <col min="1" max="1" width="6.7109375" style="1" bestFit="1" customWidth="1"/>
    <col min="2" max="2" width="29.85546875" style="1" bestFit="1" customWidth="1"/>
    <col min="3" max="3" width="12" style="17" bestFit="1" customWidth="1"/>
    <col min="4" max="4" width="11.28515625" style="1" customWidth="1"/>
    <col min="5" max="5" width="13.140625" style="1" customWidth="1"/>
    <col min="6" max="6" width="10.85546875" style="1" bestFit="1" customWidth="1"/>
    <col min="7" max="7" width="13.5703125" style="1" customWidth="1"/>
    <col min="8" max="8" width="10" style="12" bestFit="1" customWidth="1"/>
    <col min="9" max="9" width="15.42578125" style="12" bestFit="1" customWidth="1"/>
    <col min="10" max="13" width="12" style="1" bestFit="1" customWidth="1"/>
    <col min="14" max="14" width="13.7109375" style="1" bestFit="1" customWidth="1"/>
    <col min="15" max="15" width="14.7109375" style="1" bestFit="1" customWidth="1"/>
    <col min="16" max="16" width="13.85546875" style="1" bestFit="1" customWidth="1"/>
    <col min="17" max="17" width="20.42578125" style="1" customWidth="1"/>
    <col min="18" max="18" width="28.7109375" style="1" hidden="1" customWidth="1"/>
    <col min="19" max="19" width="7.28515625" style="1" bestFit="1" customWidth="1"/>
    <col min="20" max="20" width="14" style="1" bestFit="1" customWidth="1"/>
    <col min="21" max="21" width="16.7109375" style="1" bestFit="1" customWidth="1"/>
    <col min="22" max="22" width="87" style="1" bestFit="1" customWidth="1"/>
    <col min="23" max="58" width="9" style="2"/>
    <col min="59" max="16384" width="9" style="1"/>
  </cols>
  <sheetData>
    <row r="1" spans="1:58" x14ac:dyDescent="0.25">
      <c r="A1" s="53" t="s">
        <v>16</v>
      </c>
      <c r="B1" s="54" t="s">
        <v>4</v>
      </c>
      <c r="E1" s="2"/>
      <c r="F1" s="2"/>
      <c r="G1" s="2"/>
      <c r="H1" s="3"/>
      <c r="I1" s="3"/>
    </row>
    <row r="2" spans="1:58" ht="21" x14ac:dyDescent="0.25">
      <c r="A2" s="53" t="s">
        <v>17</v>
      </c>
      <c r="B2" t="s">
        <v>18</v>
      </c>
      <c r="C2" s="18"/>
      <c r="D2" s="4"/>
      <c r="G2" s="5"/>
      <c r="I2" s="5"/>
      <c r="J2" s="6"/>
      <c r="K2" s="6"/>
      <c r="L2" s="6"/>
      <c r="M2" s="6"/>
      <c r="N2" s="6"/>
      <c r="P2" s="6"/>
      <c r="Q2" s="6"/>
      <c r="R2" s="6"/>
      <c r="S2" s="6"/>
      <c r="T2" s="6"/>
    </row>
    <row r="3" spans="1:58" ht="21.75" thickBot="1" x14ac:dyDescent="0.3">
      <c r="A3" s="53" t="s">
        <v>19</v>
      </c>
      <c r="B3" t="s">
        <v>20</v>
      </c>
      <c r="C3" s="18"/>
      <c r="D3" s="4"/>
      <c r="G3" s="5"/>
      <c r="I3" s="5"/>
      <c r="J3" s="6"/>
      <c r="K3" s="6"/>
      <c r="L3" s="6"/>
      <c r="M3" s="6"/>
      <c r="N3" s="6"/>
      <c r="P3" s="6"/>
      <c r="Q3" s="6"/>
      <c r="R3" s="6"/>
      <c r="S3" s="6"/>
      <c r="T3" s="6"/>
    </row>
    <row r="4" spans="1:58" ht="15.75" thickBot="1" x14ac:dyDescent="0.3">
      <c r="A4" s="53" t="s">
        <v>21</v>
      </c>
      <c r="B4" t="s">
        <v>20</v>
      </c>
      <c r="C4" s="19"/>
      <c r="D4" s="7"/>
      <c r="E4" s="7"/>
      <c r="F4" s="6"/>
      <c r="G4" s="6"/>
      <c r="H4" s="8"/>
      <c r="I4" s="8"/>
      <c r="J4" s="6"/>
      <c r="K4" s="6"/>
      <c r="L4" s="6"/>
      <c r="M4" s="6"/>
      <c r="N4" s="6"/>
      <c r="R4" s="6"/>
      <c r="S4" s="9"/>
      <c r="T4" s="9"/>
      <c r="U4" s="9"/>
      <c r="V4" s="9"/>
    </row>
    <row r="5" spans="1:58" s="13" customFormat="1" ht="45" x14ac:dyDescent="0.25">
      <c r="A5" s="55" t="s">
        <v>24</v>
      </c>
      <c r="B5" s="56" t="s">
        <v>25</v>
      </c>
      <c r="C5" s="57" t="s">
        <v>26</v>
      </c>
      <c r="D5" s="58" t="s">
        <v>27</v>
      </c>
      <c r="E5" s="56" t="s">
        <v>28</v>
      </c>
      <c r="F5" s="56" t="s">
        <v>29</v>
      </c>
      <c r="G5" s="58" t="s">
        <v>30</v>
      </c>
      <c r="H5" s="59" t="s">
        <v>31</v>
      </c>
      <c r="I5" s="60" t="s">
        <v>0</v>
      </c>
      <c r="J5" s="56" t="s">
        <v>32</v>
      </c>
      <c r="K5" s="56" t="s">
        <v>33</v>
      </c>
      <c r="L5" s="56" t="s">
        <v>34</v>
      </c>
      <c r="M5" s="56" t="s">
        <v>35</v>
      </c>
      <c r="N5" s="56" t="s">
        <v>36</v>
      </c>
      <c r="O5" s="21" t="s">
        <v>3</v>
      </c>
      <c r="P5" s="56" t="s">
        <v>37</v>
      </c>
      <c r="Q5" s="21"/>
      <c r="R5" s="21" t="s">
        <v>1</v>
      </c>
      <c r="S5" s="56" t="s">
        <v>39</v>
      </c>
      <c r="T5" s="56" t="s">
        <v>38</v>
      </c>
      <c r="U5" s="56" t="s">
        <v>40</v>
      </c>
      <c r="V5" s="21" t="s">
        <v>2</v>
      </c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</row>
    <row r="6" spans="1:58" ht="15.75" thickBot="1" x14ac:dyDescent="0.3">
      <c r="A6" s="45"/>
      <c r="B6" s="11"/>
      <c r="C6" s="38"/>
      <c r="D6" s="11"/>
      <c r="E6" s="11"/>
      <c r="F6" s="11"/>
      <c r="G6" s="11"/>
      <c r="H6" s="46">
        <v>0.18</v>
      </c>
      <c r="I6" s="11"/>
      <c r="J6" s="46">
        <v>0.01</v>
      </c>
      <c r="K6" s="46">
        <v>0.05</v>
      </c>
      <c r="L6" s="46">
        <v>0.05</v>
      </c>
      <c r="M6" s="46">
        <v>0.1</v>
      </c>
      <c r="N6" s="46">
        <v>0.18</v>
      </c>
      <c r="O6" s="45"/>
      <c r="P6" s="11"/>
      <c r="Q6" s="32"/>
      <c r="R6" s="11"/>
      <c r="S6" s="11"/>
      <c r="T6" s="46">
        <v>0.01</v>
      </c>
      <c r="U6" s="11"/>
      <c r="V6" s="11"/>
    </row>
    <row r="7" spans="1:58" s="15" customFormat="1" x14ac:dyDescent="0.25">
      <c r="A7" s="40"/>
      <c r="B7" s="41"/>
      <c r="C7" s="42"/>
      <c r="D7" s="41"/>
      <c r="E7" s="41"/>
      <c r="F7" s="41"/>
      <c r="G7" s="41"/>
      <c r="H7" s="43"/>
      <c r="I7" s="41"/>
      <c r="J7" s="43"/>
      <c r="K7" s="43"/>
      <c r="L7" s="43"/>
      <c r="M7" s="43"/>
      <c r="N7" s="43"/>
      <c r="O7" s="40"/>
      <c r="P7" s="41"/>
      <c r="Q7" s="44">
        <f>A8</f>
        <v>62884</v>
      </c>
      <c r="R7" s="41"/>
      <c r="S7" s="41"/>
      <c r="T7" s="43"/>
      <c r="U7" s="41"/>
      <c r="V7" s="41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x14ac:dyDescent="0.35">
      <c r="A8" s="34">
        <v>62884</v>
      </c>
      <c r="B8" s="51" t="s">
        <v>15</v>
      </c>
      <c r="C8" s="27">
        <v>44964</v>
      </c>
      <c r="D8" s="28">
        <v>2</v>
      </c>
      <c r="E8" s="10">
        <v>174930</v>
      </c>
      <c r="F8" s="10">
        <v>0</v>
      </c>
      <c r="G8" s="10">
        <f>E8-F8</f>
        <v>174930</v>
      </c>
      <c r="H8" s="10"/>
      <c r="I8" s="10">
        <f>G8+H8</f>
        <v>174930</v>
      </c>
      <c r="J8" s="10">
        <f>G8*20%</f>
        <v>34986</v>
      </c>
      <c r="K8" s="10">
        <f>ROUND(G8*$K$6,)</f>
        <v>8747</v>
      </c>
      <c r="L8" s="10"/>
      <c r="M8" s="10"/>
      <c r="N8" s="10">
        <f>H8</f>
        <v>0</v>
      </c>
      <c r="O8" s="10">
        <v>0</v>
      </c>
      <c r="P8" s="10">
        <f>ROUND(I8-SUM(J8:O8),0)</f>
        <v>131197</v>
      </c>
      <c r="Q8" s="29"/>
      <c r="R8" s="10"/>
      <c r="S8" s="10"/>
      <c r="T8" s="10"/>
      <c r="U8" s="10">
        <v>131197</v>
      </c>
      <c r="V8" s="30" t="s">
        <v>5</v>
      </c>
    </row>
    <row r="9" spans="1:58" x14ac:dyDescent="0.25">
      <c r="A9" s="34">
        <v>62884</v>
      </c>
      <c r="B9" s="26"/>
      <c r="C9" s="27">
        <v>45568</v>
      </c>
      <c r="D9" s="28">
        <v>4</v>
      </c>
      <c r="E9" s="10">
        <v>188370</v>
      </c>
      <c r="F9" s="10"/>
      <c r="G9" s="10">
        <f>E9-F9</f>
        <v>188370</v>
      </c>
      <c r="H9" s="10"/>
      <c r="I9" s="10">
        <f>G9+H9</f>
        <v>188370</v>
      </c>
      <c r="J9" s="10">
        <f>G9*1%</f>
        <v>1883.7</v>
      </c>
      <c r="K9" s="10">
        <f>ROUND(G9*$K$6,)</f>
        <v>9419</v>
      </c>
      <c r="L9" s="10"/>
      <c r="M9" s="10"/>
      <c r="N9" s="10">
        <f>H9</f>
        <v>0</v>
      </c>
      <c r="O9" s="10"/>
      <c r="P9" s="10">
        <f>ROUND(I9-SUM(J9:O9),0)</f>
        <v>177067</v>
      </c>
      <c r="Q9" s="29"/>
      <c r="R9" s="10"/>
      <c r="S9" s="10"/>
      <c r="T9" s="10"/>
      <c r="U9" s="10">
        <v>150000</v>
      </c>
      <c r="V9" s="30" t="s">
        <v>9</v>
      </c>
    </row>
    <row r="10" spans="1:58" x14ac:dyDescent="0.25">
      <c r="A10" s="34">
        <v>62884</v>
      </c>
      <c r="B10" s="26"/>
      <c r="C10" s="27"/>
      <c r="D10" s="2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29"/>
      <c r="R10" s="10"/>
      <c r="S10" s="10"/>
      <c r="T10" s="10"/>
      <c r="U10" s="10">
        <v>99000</v>
      </c>
      <c r="V10" s="30" t="s">
        <v>11</v>
      </c>
    </row>
    <row r="11" spans="1:58" s="15" customFormat="1" x14ac:dyDescent="0.25">
      <c r="A11" s="24"/>
      <c r="B11" s="16"/>
      <c r="C11" s="22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25">
        <f>A12</f>
        <v>62885</v>
      </c>
      <c r="R11" s="16"/>
      <c r="S11" s="16"/>
      <c r="T11" s="16"/>
      <c r="U11" s="16"/>
      <c r="V11" s="24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x14ac:dyDescent="0.25">
      <c r="A12" s="34">
        <v>62885</v>
      </c>
      <c r="B12" s="10" t="s">
        <v>14</v>
      </c>
      <c r="C12" s="31">
        <v>45783</v>
      </c>
      <c r="D12" s="28">
        <v>5</v>
      </c>
      <c r="E12" s="10">
        <v>70000</v>
      </c>
      <c r="F12" s="10">
        <v>24500</v>
      </c>
      <c r="G12" s="10">
        <f>E12-F12</f>
        <v>45500</v>
      </c>
      <c r="H12" s="10"/>
      <c r="I12" s="10">
        <v>180199.7</v>
      </c>
      <c r="J12" s="10">
        <f>G12*1%</f>
        <v>455</v>
      </c>
      <c r="K12" s="10">
        <f>G12*5%</f>
        <v>2275</v>
      </c>
      <c r="L12" s="10">
        <v>0</v>
      </c>
      <c r="M12" s="10">
        <v>0</v>
      </c>
      <c r="N12" s="10"/>
      <c r="O12" s="10">
        <v>0</v>
      </c>
      <c r="P12" s="10">
        <f>G12-J12-K12</f>
        <v>42770</v>
      </c>
      <c r="Q12" s="61"/>
      <c r="R12" s="10"/>
      <c r="S12" s="10"/>
      <c r="T12" s="10"/>
      <c r="U12" s="10"/>
      <c r="V12" s="30"/>
    </row>
    <row r="13" spans="1:58" x14ac:dyDescent="0.25">
      <c r="A13" s="34"/>
      <c r="B13" s="10"/>
      <c r="C13" s="31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61"/>
      <c r="R13" s="10"/>
      <c r="S13" s="10"/>
      <c r="T13" s="10"/>
      <c r="U13" s="10"/>
      <c r="V13" s="30"/>
    </row>
    <row r="14" spans="1:58" x14ac:dyDescent="0.25">
      <c r="A14" s="34"/>
      <c r="B14" s="10"/>
      <c r="C14" s="3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61"/>
      <c r="R14" s="10"/>
      <c r="S14" s="10"/>
      <c r="T14" s="10"/>
      <c r="U14" s="10"/>
      <c r="V14" s="30"/>
    </row>
    <row r="15" spans="1:58" x14ac:dyDescent="0.25">
      <c r="A15" s="24"/>
      <c r="B15" s="16"/>
      <c r="C15" s="22"/>
      <c r="D15" s="16"/>
      <c r="E15" s="16"/>
      <c r="F15" s="16"/>
      <c r="G15" s="16"/>
      <c r="H15" s="23"/>
      <c r="I15" s="16"/>
      <c r="J15" s="23"/>
      <c r="K15" s="23"/>
      <c r="L15" s="23"/>
      <c r="M15" s="23"/>
      <c r="N15" s="23"/>
      <c r="O15" s="24"/>
      <c r="P15" s="16"/>
      <c r="Q15" s="25">
        <f>A16</f>
        <v>63593</v>
      </c>
      <c r="R15" s="16"/>
      <c r="S15" s="16"/>
      <c r="T15" s="23"/>
      <c r="U15" s="16"/>
      <c r="V15" s="16"/>
    </row>
    <row r="16" spans="1:58" ht="28.5" x14ac:dyDescent="0.25">
      <c r="A16" s="34">
        <v>63593</v>
      </c>
      <c r="B16" s="26" t="s">
        <v>22</v>
      </c>
      <c r="C16" s="27">
        <v>45413</v>
      </c>
      <c r="D16" s="28">
        <v>3</v>
      </c>
      <c r="E16" s="10">
        <v>495883</v>
      </c>
      <c r="F16" s="10">
        <v>0</v>
      </c>
      <c r="G16" s="10">
        <f>E16-F16</f>
        <v>495883</v>
      </c>
      <c r="H16" s="10"/>
      <c r="I16" s="10">
        <f>G16+H16</f>
        <v>495883</v>
      </c>
      <c r="J16" s="10">
        <f>ROUND(G16*$J$6,)</f>
        <v>4959</v>
      </c>
      <c r="K16" s="10">
        <f>ROUND(G16*$K$6,)</f>
        <v>24794</v>
      </c>
      <c r="L16" s="10">
        <f>G16*10%</f>
        <v>49588.3</v>
      </c>
      <c r="M16" s="10">
        <f>G16*10%</f>
        <v>49588.3</v>
      </c>
      <c r="N16" s="10"/>
      <c r="O16" s="10">
        <v>0</v>
      </c>
      <c r="P16" s="10">
        <f>ROUND(I16-SUM(J16:O16),0)</f>
        <v>366953</v>
      </c>
      <c r="Q16" s="29"/>
      <c r="R16" s="10"/>
      <c r="S16" s="10"/>
      <c r="T16" s="10"/>
      <c r="U16" s="10">
        <v>175000</v>
      </c>
      <c r="V16" s="30" t="s">
        <v>6</v>
      </c>
    </row>
    <row r="17" spans="1:22" x14ac:dyDescent="0.25">
      <c r="A17" s="34">
        <v>63593</v>
      </c>
      <c r="B17" s="26"/>
      <c r="C17" s="27"/>
      <c r="D17" s="2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29"/>
      <c r="R17" s="10"/>
      <c r="S17" s="10"/>
      <c r="T17" s="10"/>
      <c r="U17" s="10">
        <v>150000</v>
      </c>
      <c r="V17" s="30" t="s">
        <v>7</v>
      </c>
    </row>
    <row r="18" spans="1:22" x14ac:dyDescent="0.25">
      <c r="A18" s="34">
        <v>63593</v>
      </c>
      <c r="B18" s="10"/>
      <c r="C18" s="31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29"/>
      <c r="R18" s="10"/>
      <c r="S18" s="10"/>
      <c r="T18" s="10"/>
      <c r="U18" s="10">
        <v>41954</v>
      </c>
      <c r="V18" s="30" t="s">
        <v>8</v>
      </c>
    </row>
    <row r="19" spans="1:22" x14ac:dyDescent="0.25">
      <c r="A19" s="24"/>
      <c r="B19" s="16"/>
      <c r="C19" s="22"/>
      <c r="D19" s="16"/>
      <c r="E19" s="16"/>
      <c r="F19" s="16"/>
      <c r="G19" s="16"/>
      <c r="H19" s="23"/>
      <c r="I19" s="16"/>
      <c r="J19" s="23"/>
      <c r="K19" s="23"/>
      <c r="L19" s="23"/>
      <c r="M19" s="23"/>
      <c r="N19" s="23"/>
      <c r="O19" s="24"/>
      <c r="P19" s="16"/>
      <c r="Q19" s="25">
        <f>A20</f>
        <v>65508</v>
      </c>
      <c r="R19" s="16"/>
      <c r="S19" s="16"/>
      <c r="T19" s="23"/>
      <c r="U19" s="16"/>
      <c r="V19" s="16"/>
    </row>
    <row r="20" spans="1:22" ht="54" x14ac:dyDescent="0.25">
      <c r="A20" s="34">
        <v>65508</v>
      </c>
      <c r="B20" s="26" t="s">
        <v>23</v>
      </c>
      <c r="C20" s="27">
        <v>45528</v>
      </c>
      <c r="D20" s="28">
        <v>4</v>
      </c>
      <c r="E20" s="10">
        <v>219334</v>
      </c>
      <c r="F20" s="10">
        <v>70000</v>
      </c>
      <c r="G20" s="10">
        <f>E20-F20</f>
        <v>149334</v>
      </c>
      <c r="H20" s="10"/>
      <c r="I20" s="10">
        <f>G20+H20</f>
        <v>149334</v>
      </c>
      <c r="J20" s="10">
        <f>ROUND(G20*$J$6,)</f>
        <v>1493</v>
      </c>
      <c r="K20" s="10">
        <f>ROUND(G20*$K$6,)</f>
        <v>7467</v>
      </c>
      <c r="L20" s="10">
        <f>G20*10%</f>
        <v>14933.400000000001</v>
      </c>
      <c r="M20" s="10">
        <f>G20*10%</f>
        <v>14933.400000000001</v>
      </c>
      <c r="N20" s="10"/>
      <c r="O20" s="10">
        <v>50000</v>
      </c>
      <c r="P20" s="10">
        <f>ROUND(I20-SUM(J20:O20),0)</f>
        <v>60507</v>
      </c>
      <c r="Q20" s="52" t="s">
        <v>13</v>
      </c>
      <c r="R20" s="10"/>
      <c r="S20" s="10"/>
      <c r="T20" s="10"/>
      <c r="U20" s="10">
        <v>30000</v>
      </c>
      <c r="V20" s="30" t="s">
        <v>10</v>
      </c>
    </row>
    <row r="21" spans="1:22" x14ac:dyDescent="0.25">
      <c r="A21" s="34">
        <v>65508</v>
      </c>
      <c r="B21" s="10"/>
      <c r="C21" s="3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29"/>
      <c r="R21" s="10"/>
      <c r="S21" s="10"/>
      <c r="T21" s="10"/>
      <c r="U21" s="10">
        <v>30507</v>
      </c>
      <c r="V21" s="30" t="s">
        <v>12</v>
      </c>
    </row>
    <row r="22" spans="1:22" x14ac:dyDescent="0.25">
      <c r="A22" s="34"/>
      <c r="B22" s="10"/>
      <c r="C22" s="3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29"/>
      <c r="R22" s="10"/>
      <c r="S22" s="10"/>
      <c r="T22" s="10"/>
      <c r="U22" s="10"/>
      <c r="V22" s="30"/>
    </row>
    <row r="23" spans="1:22" x14ac:dyDescent="0.25">
      <c r="A23" s="34"/>
      <c r="B23" s="35"/>
      <c r="C23" s="27"/>
      <c r="D23" s="35"/>
      <c r="E23" s="36"/>
      <c r="F23" s="36"/>
      <c r="G23" s="36"/>
      <c r="H23" s="10"/>
      <c r="I23" s="10"/>
      <c r="J23" s="10"/>
      <c r="K23" s="10"/>
      <c r="L23" s="10"/>
      <c r="M23" s="10"/>
      <c r="N23" s="10"/>
      <c r="O23" s="10"/>
      <c r="P23" s="10"/>
      <c r="Q23" s="29"/>
      <c r="R23" s="10"/>
      <c r="S23" s="10"/>
      <c r="T23" s="10"/>
      <c r="U23" s="10"/>
      <c r="V23" s="10"/>
    </row>
    <row r="24" spans="1:22" x14ac:dyDescent="0.25">
      <c r="A24" s="10"/>
      <c r="B24" s="10"/>
      <c r="C24" s="3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5.75" thickBot="1" x14ac:dyDescent="0.3">
      <c r="A25" s="47"/>
      <c r="B25" s="47"/>
      <c r="C25" s="48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</row>
    <row r="26" spans="1:22" x14ac:dyDescent="0.25">
      <c r="A26" s="14"/>
      <c r="B26" s="14"/>
      <c r="C26" s="20"/>
      <c r="D26" s="14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14"/>
      <c r="R26" s="49"/>
      <c r="S26" s="14"/>
      <c r="T26" s="14"/>
      <c r="U26" s="49"/>
      <c r="V26" s="14"/>
    </row>
    <row r="27" spans="1:22" x14ac:dyDescent="0.25">
      <c r="A27" s="10"/>
      <c r="B27" s="10"/>
      <c r="C27" s="3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37"/>
      <c r="S27" s="10"/>
      <c r="T27" s="10"/>
      <c r="U27" s="10"/>
      <c r="V27" s="10"/>
    </row>
    <row r="28" spans="1:22" ht="15.75" thickBot="1" x14ac:dyDescent="0.3">
      <c r="A28" s="11"/>
      <c r="B28" s="11"/>
      <c r="C28" s="38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39"/>
      <c r="S28" s="11"/>
      <c r="T28" s="11"/>
      <c r="U28" s="39"/>
      <c r="V28" s="11"/>
    </row>
    <row r="31" spans="1:22" ht="15.75" thickBot="1" x14ac:dyDescent="0.3">
      <c r="G31" s="33"/>
    </row>
    <row r="32" spans="1:22" ht="21.75" thickBot="1" x14ac:dyDescent="0.3">
      <c r="G32" s="33"/>
      <c r="L32" s="70"/>
      <c r="M32" s="71"/>
      <c r="N32" s="71"/>
      <c r="O32" s="72"/>
    </row>
    <row r="33" spans="12:15" ht="18.75" x14ac:dyDescent="0.25">
      <c r="L33" s="73"/>
      <c r="M33" s="74"/>
      <c r="N33" s="74"/>
      <c r="O33" s="75"/>
    </row>
    <row r="34" spans="12:15" ht="18.75" x14ac:dyDescent="0.25">
      <c r="L34" s="62"/>
      <c r="M34" s="63"/>
      <c r="N34" s="64"/>
      <c r="O34" s="65"/>
    </row>
    <row r="35" spans="12:15" ht="18.75" x14ac:dyDescent="0.25">
      <c r="L35" s="62"/>
      <c r="M35" s="63"/>
      <c r="N35" s="64"/>
      <c r="O35" s="65"/>
    </row>
    <row r="36" spans="12:15" ht="18.75" x14ac:dyDescent="0.25">
      <c r="L36" s="62"/>
      <c r="M36" s="63"/>
      <c r="N36" s="64"/>
      <c r="O36" s="65"/>
    </row>
    <row r="37" spans="12:15" ht="19.5" thickBot="1" x14ac:dyDescent="0.3">
      <c r="L37" s="66"/>
      <c r="M37" s="67"/>
      <c r="N37" s="68"/>
      <c r="O37" s="69"/>
    </row>
  </sheetData>
  <mergeCells count="11">
    <mergeCell ref="Q12:Q14"/>
    <mergeCell ref="L36:M36"/>
    <mergeCell ref="N36:O36"/>
    <mergeCell ref="L37:M37"/>
    <mergeCell ref="N37:O37"/>
    <mergeCell ref="L32:O32"/>
    <mergeCell ref="L33:O33"/>
    <mergeCell ref="L34:M34"/>
    <mergeCell ref="N34:O34"/>
    <mergeCell ref="L35:M35"/>
    <mergeCell ref="N35:O35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Lcepl</cp:lastModifiedBy>
  <cp:lastPrinted>2022-06-10T14:20:18Z</cp:lastPrinted>
  <dcterms:created xsi:type="dcterms:W3CDTF">2022-06-10T14:11:52Z</dcterms:created>
  <dcterms:modified xsi:type="dcterms:W3CDTF">2025-05-30T14:34:18Z</dcterms:modified>
</cp:coreProperties>
</file>