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Not Edited Properly - Shahrukh\Not Edited Properly - Shahrukh\"/>
    </mc:Choice>
  </mc:AlternateContent>
  <xr:revisionPtr revIDLastSave="0" documentId="13_ncr:1_{0B2A77C3-252B-4BDA-85E4-54DE81FCE5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3" i="1" l="1"/>
  <c r="G18" i="1"/>
  <c r="K18" i="1" s="1"/>
  <c r="H18" i="1" l="1"/>
  <c r="N18" i="1" s="1"/>
  <c r="E19" i="1" s="1"/>
  <c r="P19" i="1" s="1"/>
  <c r="L18" i="1"/>
  <c r="M18" i="1"/>
  <c r="J18" i="1"/>
  <c r="P46" i="1"/>
  <c r="P28" i="1"/>
  <c r="P30" i="1"/>
  <c r="P32" i="1"/>
  <c r="I18" i="1" l="1"/>
  <c r="P18" i="1" s="1"/>
  <c r="U36" i="1"/>
  <c r="U35" i="1"/>
  <c r="U37" i="1"/>
  <c r="U38" i="1"/>
  <c r="G16" i="1"/>
  <c r="L16" i="1" s="1"/>
  <c r="T17" i="1"/>
  <c r="U17" i="1" s="1"/>
  <c r="U10" i="1"/>
  <c r="U11" i="1"/>
  <c r="U12" i="1"/>
  <c r="U13" i="1"/>
  <c r="U14" i="1"/>
  <c r="U15" i="1"/>
  <c r="U16" i="1"/>
  <c r="U8" i="1"/>
  <c r="H16" i="1" l="1"/>
  <c r="J16" i="1"/>
  <c r="M16" i="1"/>
  <c r="K16" i="1"/>
  <c r="N16" i="1"/>
  <c r="E17" i="1" s="1"/>
  <c r="G33" i="1"/>
  <c r="L33" i="1" s="1"/>
  <c r="G32" i="1"/>
  <c r="P17" i="1" l="1"/>
  <c r="I16" i="1"/>
  <c r="P16" i="1" s="1"/>
  <c r="M33" i="1"/>
  <c r="K33" i="1"/>
  <c r="J33" i="1"/>
  <c r="H33" i="1"/>
  <c r="G15" i="1"/>
  <c r="I15" i="1" s="1"/>
  <c r="P15" i="1" s="1"/>
  <c r="U44" i="1"/>
  <c r="U45" i="1"/>
  <c r="U46" i="1"/>
  <c r="T43" i="1"/>
  <c r="U43" i="1" s="1"/>
  <c r="F31" i="1"/>
  <c r="G31" i="1" s="1"/>
  <c r="T33" i="1"/>
  <c r="U33" i="1" s="1"/>
  <c r="U27" i="1"/>
  <c r="U28" i="1"/>
  <c r="U29" i="1"/>
  <c r="U30" i="1"/>
  <c r="U31" i="1"/>
  <c r="U32" i="1"/>
  <c r="U34" i="1"/>
  <c r="U26" i="1"/>
  <c r="Q42" i="1"/>
  <c r="Q25" i="1"/>
  <c r="Q7" i="1"/>
  <c r="P33" i="1" l="1"/>
  <c r="I33" i="1"/>
  <c r="N33" i="1"/>
  <c r="E34" i="1" s="1"/>
  <c r="P34" i="1" s="1"/>
  <c r="H31" i="1"/>
  <c r="J31" i="1"/>
  <c r="K31" i="1"/>
  <c r="F14" i="1"/>
  <c r="G13" i="1"/>
  <c r="I13" i="1" s="1"/>
  <c r="P13" i="1" s="1"/>
  <c r="G11" i="1"/>
  <c r="I11" i="1" s="1"/>
  <c r="P11" i="1" s="1"/>
  <c r="G10" i="1"/>
  <c r="I10" i="1" s="1"/>
  <c r="P10" i="1" s="1"/>
  <c r="I31" i="1" l="1"/>
  <c r="N31" i="1"/>
  <c r="G14" i="1"/>
  <c r="M14" i="1" s="1"/>
  <c r="P31" i="1"/>
  <c r="G12" i="1"/>
  <c r="H12" i="1" s="1"/>
  <c r="H14" i="1" l="1"/>
  <c r="N14" i="1" s="1"/>
  <c r="J14" i="1"/>
  <c r="K14" i="1"/>
  <c r="L14" i="1"/>
  <c r="J12" i="1"/>
  <c r="K12" i="1"/>
  <c r="I12" i="1"/>
  <c r="M12" i="1"/>
  <c r="L12" i="1"/>
  <c r="N12" i="1"/>
  <c r="G9" i="1"/>
  <c r="K9" i="1" s="1"/>
  <c r="I14" i="1" l="1"/>
  <c r="P14" i="1" s="1"/>
  <c r="P12" i="1"/>
  <c r="H9" i="1"/>
  <c r="N9" i="1" s="1"/>
  <c r="M9" i="1"/>
  <c r="L9" i="1"/>
  <c r="J9" i="1"/>
  <c r="I9" i="1" l="1"/>
  <c r="P9" i="1" s="1"/>
  <c r="T9" i="1" l="1"/>
  <c r="U9" i="1" s="1"/>
  <c r="G8" i="1" l="1"/>
  <c r="L8" i="1" l="1"/>
  <c r="J8" i="1"/>
  <c r="M8" i="1"/>
  <c r="K8" i="1"/>
  <c r="H8" i="1"/>
  <c r="I8" i="1" l="1"/>
  <c r="N8" i="1"/>
  <c r="P8" i="1" l="1"/>
</calcChain>
</file>

<file path=xl/sharedStrings.xml><?xml version="1.0" encoding="utf-8"?>
<sst xmlns="http://schemas.openxmlformats.org/spreadsheetml/2006/main" count="128" uniqueCount="105">
  <si>
    <t>Amount</t>
  </si>
  <si>
    <t>PAYMENT NOTE No.</t>
  </si>
  <si>
    <t>UTR</t>
  </si>
  <si>
    <t>Hold Amount for quantity more than DPR</t>
  </si>
  <si>
    <t xml:space="preserve">Pankaj kumar contractor </t>
  </si>
  <si>
    <t xml:space="preserve">Nasirpur Village Pipe laying work </t>
  </si>
  <si>
    <t>16-02-2023 NEFT/AXISP00363867486/RIUP22/2173/PANKAJ KUMAR CO ₹ 1,43,823.00</t>
  </si>
  <si>
    <t>12-04-2023 12-04-2023 NEFT/AXISP00381313156/SPUP23/0096/PANKAJ KUMAR CO 99000.00</t>
  </si>
  <si>
    <t>RIUP22/2173</t>
  </si>
  <si>
    <t>SPUP23/0096</t>
  </si>
  <si>
    <t>GST Release note</t>
  </si>
  <si>
    <t>01-05-2023 NEFT/AXISP00385697766/SPUP23/0258/PANKAJ KUMAR CO 40750.00</t>
  </si>
  <si>
    <t>SPUP23/0258</t>
  </si>
  <si>
    <t>04-05-2023 NEFT/AXISP00387404079/RIUP23/083/PANKAJ KUMAR CON 185509.00</t>
  </si>
  <si>
    <t>RIUP23/083</t>
  </si>
  <si>
    <t>21-06-2023 NEFT/AXISP00399842953/RIUP23/742/PANKAJ KUMAR CON 65802.00</t>
  </si>
  <si>
    <t>RIUP23/742</t>
  </si>
  <si>
    <t>30-06-2023 NEFT/AXISP00402149251/RIUP23/961/PANKAJ KUMAR CON 294581.00</t>
  </si>
  <si>
    <t>Karwara Village Pipeline laying work</t>
  </si>
  <si>
    <t>RIUP22/2157</t>
  </si>
  <si>
    <t>13-02-2023 NEFT/AXISP00362757398/RIUP22/2157/PANKAJ KUMAR CO ₹ 1,08,743.00</t>
  </si>
  <si>
    <t>2023 April 05 --------- Pankaj Kumar ------------ AXISP00378759605 ------------- Rs. 50,000</t>
  </si>
  <si>
    <t>12 &amp; 1</t>
  </si>
  <si>
    <t>RIUP23/060</t>
  </si>
  <si>
    <t>04-05-2023 NEFT/AXISP00387404087/RIUP23/060/PANKAJ KUMAR CON 161613.00</t>
  </si>
  <si>
    <t>RIUP23/538</t>
  </si>
  <si>
    <t>06-06-2023 NEFT/AXISP00395970526/RIUP23/538/PANKAJ KUMAR CON 247500.00</t>
  </si>
  <si>
    <t>RIUP23/743</t>
  </si>
  <si>
    <t>21-06-2023 NEFT/AXISP00399842952/RIUP23/743/PANKAJ KUMAR CON 75590.00</t>
  </si>
  <si>
    <t>26-06-2023 NEFT/AXISP00400723672/RIUP23/826/PANKAJ KUMAR CON 207343.00</t>
  </si>
  <si>
    <t>GST release note</t>
  </si>
  <si>
    <t>01-10-2022 NEFT/AXISP00324596988/RIUP22/857/PANKAJ KUMAR CON 99000.00</t>
  </si>
  <si>
    <t>26-12-2022 NEFT/AXISP00348781179/RIUP22/1627/PANKAJ KUMAR CO 146408.00</t>
  </si>
  <si>
    <t>09-03-2023 NEFT/AXISP00370113962/RIUP22/2531/PANKAJ KUMAR CO 55916.00</t>
  </si>
  <si>
    <t>15-06-2023 NEFT/AXISP00398743044/RIUP23/673/PANKAJ KUMAR CON 9790.00</t>
  </si>
  <si>
    <t>RIUP23/961</t>
  </si>
  <si>
    <t>RIUP23/1260</t>
  </si>
  <si>
    <t>28-07-2023 NEFT/AXISP00410053397/RIUP23/1260/PANKAJ KUMAR CO 69218.00</t>
  </si>
  <si>
    <t>01-09-2023 NEFT/AXISP00420941785/RIUP23/1814/PANKAJ KUMAR CONTR/ICIC0000436 ₹ 4,10,221.00</t>
  </si>
  <si>
    <t>RIUP23/1814</t>
  </si>
  <si>
    <t>24-07-2023 NEFT/AXISP00408935252/RIUP23/1117/PANKAJ KUMAR CO 107407.00</t>
  </si>
  <si>
    <t>17-08-2023 NEFT/AXISP00416443672/RIUP23/1574/PANKAJ KUMAR CO 99000.00</t>
  </si>
  <si>
    <t>31-08-2023 NEFT/AXISP00419716224/RIUP23/1800/PANKAJ KUMAR CONTR/ICIC0000436 384297.00</t>
  </si>
  <si>
    <t>RIUP23/826</t>
  </si>
  <si>
    <t>RIUP23/1117</t>
  </si>
  <si>
    <t>RIUP23/1574</t>
  </si>
  <si>
    <t>RIUP23/1800</t>
  </si>
  <si>
    <t>RIUP23/857</t>
  </si>
  <si>
    <t>RIUP23/1627</t>
  </si>
  <si>
    <t>RIUP23/2531</t>
  </si>
  <si>
    <t>RIUP23/673</t>
  </si>
  <si>
    <t>RIUP23/2316</t>
  </si>
  <si>
    <t>27-09-2023 NEFT/AXISP00427962771/RIUP23/2316/PANKAJ KUMAR CONTR/ICIC0000436 127514.00</t>
  </si>
  <si>
    <t>27-09-2023 NEFT/AXISP00427962772/RIUP23/2317/PANKAJ KUMAR CONTR/ICIC0000436 99903.00</t>
  </si>
  <si>
    <t>RIUP23/2317</t>
  </si>
  <si>
    <t>24-11-2023 NEFT/AXISP00446428090/RIUP23/3423/PANKAJ KUMAR CONTR/ICIC0000436 247500.00</t>
  </si>
  <si>
    <t>RIUP23/3423</t>
  </si>
  <si>
    <t>22-12-2023 NEFT/AXISP00455032166/RIUP23/3463/PANKAJ KUMAR CONTR/ICIC0000436 36192.00</t>
  </si>
  <si>
    <t>18-01-2024 NEFT/AXISP00463439417/RIUP23/4371/PANKAJ KUMAR CONTR/ICIC0000436 100000.00</t>
  </si>
  <si>
    <t>08-11-2023 NEFT/AXISP00441999426/RIUP23/3006/PANKAJ KUMAR CONTR/ICIC0000436 301375.00</t>
  </si>
  <si>
    <t>13-03-2024 NEFT/AXISP00480464742/RIUP23/4340/PANKAJ KUMAR CONTR/ICIC0000436 100000.00</t>
  </si>
  <si>
    <t>19-04-2024 NEFT/AXISP00492552109/RIUP24/0247/PANKAJ KUMAR CONTR/ICIC0000436 125931.00</t>
  </si>
  <si>
    <t>01-06-2024 NEFT/AXISP00505106997/RIUP24/0728/PANKAJ KUMAR CONTR/ICIC0000436 31064.00</t>
  </si>
  <si>
    <t>14-06-2024 NEFT/AXISP00509460937/RIUP24/0537/PANKAJ KUMAR CONTR/ICIC0000436 115159.00</t>
  </si>
  <si>
    <t>23-08-2024 NEFT/AXISP00531577839/RIUP24/1463/PANKAJ KUMAR CONTR/ICIC0000436 200000.00</t>
  </si>
  <si>
    <t xml:space="preserve">Nasirpur Village Block - Baghra Pipe laying work </t>
  </si>
  <si>
    <t>RIUP23/4340</t>
  </si>
  <si>
    <t>RIUP24/0247</t>
  </si>
  <si>
    <t>RIUP24/0537</t>
  </si>
  <si>
    <t>RIUP24/1463</t>
  </si>
  <si>
    <t>Karwara Village Block - Baghra Pipeline laying work</t>
  </si>
  <si>
    <t>29-08-2024 NEFT/AXISP00533100664/RIUP24/1550/PANKAJ KUMAR CONTR/ICIC0000436 253478.00</t>
  </si>
  <si>
    <t>29-08-2024 NEFT/AXISP00533100663/RIUP24/1551/PANKAJ KUMAR CONTR/ICIC0000436 100000.00</t>
  </si>
  <si>
    <t>13-09-2024 NEFT/AXISP00540414566/RIUP24/1785/PANKAJ KUMAR CONTR/ICIC0000436 148500.00</t>
  </si>
  <si>
    <t>27-09-2024 NEFT/AXISP00545360697/RIUP24/1983/PANKAJ KUMAR CONTR/ICIC0000436 297000.00</t>
  </si>
  <si>
    <t>RIUP24/1550</t>
  </si>
  <si>
    <t>RIUP24/1785</t>
  </si>
  <si>
    <t>RIUP24/1551</t>
  </si>
  <si>
    <t>RIUP24/1983</t>
  </si>
  <si>
    <t>RIUP24/0728</t>
  </si>
  <si>
    <t>11-12-2024 NEFT/AXISP00583421497/RIUP24/2677/PANKAJ KUMAR CONTR/ICIC0000436 49500.00</t>
  </si>
  <si>
    <t>11-12-2024 NEFT/AXISP00583421496/RIUP24/2676/PANKAJ KUMAR CONTR/ICIC0000436 297000.00</t>
  </si>
  <si>
    <t xml:space="preserve">Gujjarheri village at Construction of Pump house work 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</si>
  <si>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</si>
  <si>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</si>
  <si>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</si>
  <si>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</si>
  <si>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</si>
  <si>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</si>
  <si>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</si>
  <si>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</si>
  <si>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</si>
  <si>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</si>
  <si>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</si>
  <si>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</si>
  <si>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</si>
  <si>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</si>
  <si>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</si>
  <si>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</si>
  <si>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</si>
  <si>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</si>
  <si>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</si>
  <si>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TDS_Payment_Amount</t>
  </si>
  <si>
    <t>Total_Amount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</si>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</sst>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3" xfId="0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4" fontId="3" fillId="2" borderId="8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14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3" fillId="2" borderId="4" xfId="1" applyNumberFormat="1" applyFont="1" applyFill="1" applyBorder="1" applyAlignment="1">
      <alignment vertical="center"/>
    </xf>
    <xf numFmtId="14" fontId="3" fillId="2" borderId="5" xfId="0" applyNumberFormat="1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43" fontId="10" fillId="5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14" fontId="3" fillId="2" borderId="5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center"/>
    </xf>
    <xf numFmtId="0" fontId="6" fillId="0" borderId="0" xfId="0" applyFont="1"/>
    <xf numFmtId="164" fontId="2" fillId="2" borderId="0" xfId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2" borderId="8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3" fontId="8" fillId="2" borderId="12" xfId="1" applyNumberFormat="1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3" fontId="8" fillId="2" borderId="13" xfId="1" applyNumberFormat="1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3"/>
  <sheetViews>
    <sheetView tabSelected="1" zoomScaleNormal="100" workbookViewId="0">
      <pane xSplit="1" ySplit="5" topLeftCell="B39" activePane="bottomRight" state="frozen"/>
      <selection pane="topRight" activeCell="B1" sqref="B1"/>
      <selection pane="bottomLeft" activeCell="A5" sqref="A5"/>
      <selection pane="bottomRight" activeCell="B47" sqref="B47"/>
    </sheetView>
  </sheetViews>
  <sheetFormatPr defaultColWidth="9" defaultRowHeight="15" x14ac:dyDescent="0.25"/>
  <cols>
    <col min="1" max="1" width="20.28515625" style="3" customWidth="1"/>
    <col min="2" max="2" width="57.85546875" style="3" bestFit="1" customWidth="1"/>
    <col min="3" max="3" width="11.7109375" style="22" bestFit="1" customWidth="1"/>
    <col min="4" max="4" width="34.140625" style="47" bestFit="1" customWidth="1"/>
    <col min="5" max="5" width="12.28515625" style="3" bestFit="1" customWidth="1"/>
    <col min="6" max="6" width="11.85546875" style="3" bestFit="1" customWidth="1"/>
    <col min="7" max="7" width="15.7109375" style="3" customWidth="1"/>
    <col min="8" max="8" width="11.85546875" style="14" bestFit="1" customWidth="1"/>
    <col min="9" max="9" width="15.7109375" style="14" bestFit="1" customWidth="1"/>
    <col min="10" max="10" width="11.85546875" style="3" bestFit="1" customWidth="1"/>
    <col min="11" max="11" width="13.7109375" style="3" bestFit="1" customWidth="1"/>
    <col min="12" max="12" width="15" style="3" bestFit="1" customWidth="1"/>
    <col min="13" max="13" width="13.7109375" style="3" bestFit="1" customWidth="1"/>
    <col min="14" max="14" width="14.85546875" style="3" bestFit="1" customWidth="1"/>
    <col min="15" max="15" width="14.7109375" style="3" bestFit="1" customWidth="1"/>
    <col min="16" max="16" width="14.85546875" style="3" bestFit="1" customWidth="1"/>
    <col min="17" max="17" width="6.5703125" style="3" bestFit="1" customWidth="1"/>
    <col min="18" max="18" width="28.85546875" style="3" bestFit="1" customWidth="1"/>
    <col min="19" max="19" width="12.28515625" style="3" bestFit="1" customWidth="1"/>
    <col min="20" max="20" width="14.140625" style="3" bestFit="1" customWidth="1"/>
    <col min="21" max="21" width="16.140625" style="3" bestFit="1" customWidth="1"/>
    <col min="22" max="22" width="93.140625" style="3" bestFit="1" customWidth="1"/>
    <col min="23" max="23" width="11.5703125" style="3" bestFit="1" customWidth="1"/>
    <col min="24" max="16384" width="9" style="3"/>
  </cols>
  <sheetData>
    <row r="1" spans="1:22" ht="21" x14ac:dyDescent="0.25">
      <c r="A1" s="58" t="s">
        <v>83</v>
      </c>
      <c r="B1" s="59" t="s">
        <v>4</v>
      </c>
      <c r="E1" s="4"/>
      <c r="F1" s="4"/>
      <c r="G1" s="4"/>
      <c r="H1" s="5"/>
      <c r="I1" s="5"/>
    </row>
    <row r="2" spans="1:22" ht="21" x14ac:dyDescent="0.25">
      <c r="A2" s="58" t="s">
        <v>84</v>
      </c>
      <c r="B2" t="s">
        <v>85</v>
      </c>
      <c r="C2" s="23"/>
      <c r="D2" s="48"/>
      <c r="G2" s="6"/>
      <c r="I2" s="6"/>
      <c r="J2" s="7"/>
      <c r="K2" s="7"/>
      <c r="L2" s="7"/>
      <c r="M2" s="7"/>
      <c r="N2" s="7"/>
      <c r="P2" s="7"/>
      <c r="Q2" s="7"/>
      <c r="R2" s="7"/>
      <c r="S2" s="7"/>
      <c r="T2" s="7"/>
    </row>
    <row r="3" spans="1:22" ht="21.75" thickBot="1" x14ac:dyDescent="0.3">
      <c r="A3" s="58" t="s">
        <v>86</v>
      </c>
      <c r="B3" t="s">
        <v>104</v>
      </c>
      <c r="C3" s="23"/>
      <c r="D3" s="48"/>
      <c r="G3" s="6"/>
      <c r="I3" s="6"/>
      <c r="J3" s="7"/>
      <c r="K3" s="7"/>
      <c r="L3" s="7"/>
      <c r="M3" s="7"/>
      <c r="N3" s="7"/>
      <c r="P3" s="7"/>
      <c r="Q3" s="7"/>
      <c r="R3" s="7"/>
      <c r="S3" s="7"/>
      <c r="T3" s="7"/>
    </row>
    <row r="4" spans="1:22" ht="15.75" thickBot="1" x14ac:dyDescent="0.3">
      <c r="A4" s="58" t="s">
        <v>87</v>
      </c>
      <c r="B4" t="s">
        <v>104</v>
      </c>
      <c r="C4" s="24"/>
      <c r="D4" s="49"/>
      <c r="E4" s="8"/>
      <c r="F4" s="7"/>
      <c r="G4" s="7"/>
      <c r="H4" s="9"/>
      <c r="I4" s="9"/>
      <c r="J4" s="7"/>
      <c r="K4" s="7"/>
      <c r="L4" s="7"/>
      <c r="M4" s="7"/>
      <c r="N4" s="7"/>
      <c r="R4" s="7"/>
      <c r="S4" s="10"/>
      <c r="T4" s="10"/>
      <c r="U4" s="10"/>
      <c r="V4" s="10"/>
    </row>
    <row r="5" spans="1:22" s="15" customFormat="1" ht="41.25" thickBot="1" x14ac:dyDescent="0.3">
      <c r="A5" s="60" t="s">
        <v>88</v>
      </c>
      <c r="B5" s="61" t="s">
        <v>89</v>
      </c>
      <c r="C5" s="62" t="s">
        <v>90</v>
      </c>
      <c r="D5" s="63" t="s">
        <v>91</v>
      </c>
      <c r="E5" s="61" t="s">
        <v>92</v>
      </c>
      <c r="F5" s="61" t="s">
        <v>93</v>
      </c>
      <c r="G5" s="63" t="s">
        <v>94</v>
      </c>
      <c r="H5" s="64" t="s">
        <v>95</v>
      </c>
      <c r="I5" s="65" t="s">
        <v>0</v>
      </c>
      <c r="J5" s="61" t="s">
        <v>96</v>
      </c>
      <c r="K5" s="61" t="s">
        <v>97</v>
      </c>
      <c r="L5" s="61" t="s">
        <v>98</v>
      </c>
      <c r="M5" s="61" t="s">
        <v>99</v>
      </c>
      <c r="N5" s="61" t="s">
        <v>100</v>
      </c>
      <c r="O5" s="28" t="s">
        <v>3</v>
      </c>
      <c r="P5" s="61" t="s">
        <v>101</v>
      </c>
      <c r="Q5" s="1"/>
      <c r="R5" s="26" t="s">
        <v>1</v>
      </c>
      <c r="S5" s="26" t="s">
        <v>0</v>
      </c>
      <c r="T5" s="61" t="s">
        <v>102</v>
      </c>
      <c r="U5" s="61" t="s">
        <v>103</v>
      </c>
      <c r="V5" s="27" t="s">
        <v>2</v>
      </c>
    </row>
    <row r="6" spans="1:22" x14ac:dyDescent="0.25">
      <c r="B6" s="17"/>
      <c r="C6" s="29"/>
      <c r="D6" s="50"/>
      <c r="E6" s="17"/>
      <c r="F6" s="17"/>
      <c r="G6" s="17"/>
      <c r="H6" s="30">
        <v>0.18</v>
      </c>
      <c r="I6" s="17"/>
      <c r="J6" s="30">
        <v>0.01</v>
      </c>
      <c r="K6" s="30">
        <v>0.05</v>
      </c>
      <c r="L6" s="30">
        <v>0.05</v>
      </c>
      <c r="M6" s="30">
        <v>0.1</v>
      </c>
      <c r="N6" s="30">
        <v>0.18</v>
      </c>
      <c r="O6" s="31"/>
      <c r="P6" s="17"/>
      <c r="Q6" s="32"/>
      <c r="R6" s="17"/>
      <c r="S6" s="17"/>
      <c r="T6" s="30">
        <v>0.01</v>
      </c>
      <c r="U6" s="17"/>
      <c r="V6" s="17"/>
    </row>
    <row r="7" spans="1:22" s="20" customFormat="1" x14ac:dyDescent="0.25">
      <c r="B7" s="21"/>
      <c r="C7" s="33"/>
      <c r="D7" s="51"/>
      <c r="E7" s="21"/>
      <c r="F7" s="21"/>
      <c r="G7" s="21"/>
      <c r="H7" s="34"/>
      <c r="I7" s="21"/>
      <c r="J7" s="34"/>
      <c r="K7" s="34"/>
      <c r="L7" s="34"/>
      <c r="M7" s="34"/>
      <c r="N7" s="34"/>
      <c r="O7" s="35"/>
      <c r="P7" s="21"/>
      <c r="Q7" s="36">
        <f>A8</f>
        <v>54985</v>
      </c>
      <c r="R7" s="21"/>
      <c r="S7" s="21"/>
      <c r="T7" s="34"/>
      <c r="U7" s="21"/>
      <c r="V7" s="21"/>
    </row>
    <row r="8" spans="1:22" x14ac:dyDescent="0.25">
      <c r="A8" s="3">
        <v>54985</v>
      </c>
      <c r="B8" s="37" t="s">
        <v>65</v>
      </c>
      <c r="C8" s="38">
        <v>44964</v>
      </c>
      <c r="D8" s="45">
        <v>11</v>
      </c>
      <c r="E8" s="11">
        <v>226388</v>
      </c>
      <c r="F8" s="11">
        <v>0</v>
      </c>
      <c r="G8" s="11">
        <f>E8-F8</f>
        <v>226388</v>
      </c>
      <c r="H8" s="11">
        <f>ROUND(G8*H6,0)</f>
        <v>40750</v>
      </c>
      <c r="I8" s="11">
        <f>G8+H8</f>
        <v>267138</v>
      </c>
      <c r="J8" s="11">
        <f>ROUND(G8*$J$6,)</f>
        <v>2264</v>
      </c>
      <c r="K8" s="11">
        <f>ROUND(G8*$K$6,)</f>
        <v>11319</v>
      </c>
      <c r="L8" s="11">
        <f>ROUND(G8*5%,)</f>
        <v>11319</v>
      </c>
      <c r="M8" s="11">
        <f>ROUND(G8*$M$6,)</f>
        <v>22639</v>
      </c>
      <c r="N8" s="54">
        <f>H8</f>
        <v>40750</v>
      </c>
      <c r="O8" s="11">
        <v>35024</v>
      </c>
      <c r="P8" s="11">
        <f>ROUND(I8-SUM(J8:O8),0)</f>
        <v>143823</v>
      </c>
      <c r="Q8" s="39"/>
      <c r="R8" s="11" t="s">
        <v>8</v>
      </c>
      <c r="S8" s="11">
        <v>143823</v>
      </c>
      <c r="T8" s="11"/>
      <c r="U8" s="11">
        <f>S8-T8</f>
        <v>143823</v>
      </c>
      <c r="V8" s="40" t="s">
        <v>6</v>
      </c>
    </row>
    <row r="9" spans="1:22" x14ac:dyDescent="0.25">
      <c r="A9" s="3">
        <v>54985</v>
      </c>
      <c r="B9" s="37" t="s">
        <v>5</v>
      </c>
      <c r="C9" s="38">
        <v>45022</v>
      </c>
      <c r="D9" s="45">
        <v>2</v>
      </c>
      <c r="E9" s="11">
        <v>365567</v>
      </c>
      <c r="F9" s="11">
        <v>0</v>
      </c>
      <c r="G9" s="11">
        <f>E9-F9</f>
        <v>365567</v>
      </c>
      <c r="H9" s="11">
        <f>ROUND(G9*H6,0)</f>
        <v>65802</v>
      </c>
      <c r="I9" s="11">
        <f>G9+H9</f>
        <v>431369</v>
      </c>
      <c r="J9" s="11">
        <f>ROUND(G9*$J$6,)</f>
        <v>3656</v>
      </c>
      <c r="K9" s="11">
        <f>ROUND(G9*$K$6,)</f>
        <v>18278</v>
      </c>
      <c r="L9" s="11">
        <f>ROUND(G9*5%,)</f>
        <v>18278</v>
      </c>
      <c r="M9" s="11">
        <f>ROUND(G9*$M$6,)</f>
        <v>36557</v>
      </c>
      <c r="N9" s="54">
        <f>H9</f>
        <v>65802</v>
      </c>
      <c r="O9" s="11">
        <v>4289</v>
      </c>
      <c r="P9" s="11">
        <f>ROUND(I9-SUM(J9:O9),0)</f>
        <v>284509</v>
      </c>
      <c r="Q9" s="39"/>
      <c r="R9" s="11" t="s">
        <v>9</v>
      </c>
      <c r="S9" s="11">
        <v>100000</v>
      </c>
      <c r="T9" s="11">
        <f>S9*$T$6</f>
        <v>1000</v>
      </c>
      <c r="U9" s="11">
        <f t="shared" ref="U9:U16" si="0">S9-T9</f>
        <v>99000</v>
      </c>
      <c r="V9" s="40" t="s">
        <v>7</v>
      </c>
    </row>
    <row r="10" spans="1:22" x14ac:dyDescent="0.25">
      <c r="A10" s="3">
        <v>54985</v>
      </c>
      <c r="B10" s="18" t="s">
        <v>10</v>
      </c>
      <c r="C10" s="38"/>
      <c r="D10" s="46">
        <v>11</v>
      </c>
      <c r="E10" s="11">
        <v>40750</v>
      </c>
      <c r="F10" s="11">
        <v>0</v>
      </c>
      <c r="G10" s="11">
        <f>E10-F10</f>
        <v>40750</v>
      </c>
      <c r="H10" s="11">
        <v>0</v>
      </c>
      <c r="I10" s="11">
        <f>G10+H10</f>
        <v>40750</v>
      </c>
      <c r="J10" s="11"/>
      <c r="K10" s="11"/>
      <c r="L10" s="11"/>
      <c r="M10" s="11"/>
      <c r="N10" s="11"/>
      <c r="O10" s="18"/>
      <c r="P10" s="54">
        <f>ROUND(I10-SUM(J10:O10),0)</f>
        <v>40750</v>
      </c>
      <c r="Q10" s="39"/>
      <c r="R10" s="11" t="s">
        <v>12</v>
      </c>
      <c r="S10" s="11">
        <v>40750</v>
      </c>
      <c r="T10" s="11">
        <v>0</v>
      </c>
      <c r="U10" s="11">
        <f t="shared" si="0"/>
        <v>40750</v>
      </c>
      <c r="V10" s="40" t="s">
        <v>11</v>
      </c>
    </row>
    <row r="11" spans="1:22" x14ac:dyDescent="0.25">
      <c r="A11" s="3">
        <v>54985</v>
      </c>
      <c r="B11" s="18" t="s">
        <v>10</v>
      </c>
      <c r="C11" s="38"/>
      <c r="D11" s="46">
        <v>2</v>
      </c>
      <c r="E11" s="11">
        <v>65802</v>
      </c>
      <c r="F11" s="11">
        <v>0</v>
      </c>
      <c r="G11" s="11">
        <f>E11-F11</f>
        <v>65802</v>
      </c>
      <c r="H11" s="11">
        <v>0</v>
      </c>
      <c r="I11" s="11">
        <f>G11+H11</f>
        <v>65802</v>
      </c>
      <c r="J11" s="11"/>
      <c r="K11" s="11"/>
      <c r="L11" s="11"/>
      <c r="M11" s="11"/>
      <c r="N11" s="11"/>
      <c r="O11" s="18"/>
      <c r="P11" s="54">
        <f>ROUND(I11-SUM(J11:O11),0)</f>
        <v>65802</v>
      </c>
      <c r="Q11" s="39"/>
      <c r="R11" s="11" t="s">
        <v>14</v>
      </c>
      <c r="S11" s="11">
        <v>185509</v>
      </c>
      <c r="T11" s="11">
        <v>0</v>
      </c>
      <c r="U11" s="11">
        <f t="shared" si="0"/>
        <v>185509</v>
      </c>
      <c r="V11" s="40" t="s">
        <v>13</v>
      </c>
    </row>
    <row r="12" spans="1:22" x14ac:dyDescent="0.25">
      <c r="A12" s="3">
        <v>54985</v>
      </c>
      <c r="B12" s="37" t="s">
        <v>5</v>
      </c>
      <c r="C12" s="41">
        <v>45101</v>
      </c>
      <c r="D12" s="46">
        <v>8</v>
      </c>
      <c r="E12" s="11">
        <v>384545.69</v>
      </c>
      <c r="F12" s="11">
        <v>0</v>
      </c>
      <c r="G12" s="11">
        <f>E12-F12</f>
        <v>384545.69</v>
      </c>
      <c r="H12" s="11">
        <f>ROUND(G12*H6,0)</f>
        <v>69218</v>
      </c>
      <c r="I12" s="11">
        <f>G12+H12</f>
        <v>453763.69</v>
      </c>
      <c r="J12" s="11">
        <f>ROUND(G12*$J$6,)</f>
        <v>3845</v>
      </c>
      <c r="K12" s="11">
        <f>ROUND(G12*$K$6,)</f>
        <v>19227</v>
      </c>
      <c r="L12" s="11">
        <f>ROUND(G12*5%,)</f>
        <v>19227</v>
      </c>
      <c r="M12" s="11">
        <f>ROUND(G12*$M$6,)</f>
        <v>38455</v>
      </c>
      <c r="N12" s="54">
        <f>H12</f>
        <v>69218</v>
      </c>
      <c r="O12" s="11">
        <v>9211</v>
      </c>
      <c r="P12" s="11">
        <f>ROUND(I12-SUM(J12:O12),0)</f>
        <v>294581</v>
      </c>
      <c r="Q12" s="39"/>
      <c r="R12" s="11" t="s">
        <v>16</v>
      </c>
      <c r="S12" s="11">
        <v>65802</v>
      </c>
      <c r="T12" s="11">
        <v>0</v>
      </c>
      <c r="U12" s="11">
        <f t="shared" si="0"/>
        <v>65802</v>
      </c>
      <c r="V12" s="40" t="s">
        <v>15</v>
      </c>
    </row>
    <row r="13" spans="1:22" x14ac:dyDescent="0.25">
      <c r="A13" s="3">
        <v>54985</v>
      </c>
      <c r="B13" s="25" t="s">
        <v>10</v>
      </c>
      <c r="C13" s="11"/>
      <c r="D13" s="46">
        <v>8</v>
      </c>
      <c r="E13" s="11">
        <v>69218</v>
      </c>
      <c r="F13" s="11"/>
      <c r="G13" s="11">
        <f t="shared" ref="G13:G15" si="1">E13-F13</f>
        <v>69218</v>
      </c>
      <c r="H13" s="11"/>
      <c r="I13" s="11">
        <f t="shared" ref="I13" si="2">G13+H13</f>
        <v>69218</v>
      </c>
      <c r="J13" s="11"/>
      <c r="K13" s="11"/>
      <c r="L13" s="11"/>
      <c r="M13" s="11"/>
      <c r="N13" s="11"/>
      <c r="O13" s="11"/>
      <c r="P13" s="54">
        <f t="shared" ref="P13" si="3">ROUND(I13-SUM(J13:O13),0)</f>
        <v>69218</v>
      </c>
      <c r="Q13" s="39"/>
      <c r="R13" s="11" t="s">
        <v>35</v>
      </c>
      <c r="S13" s="11">
        <v>294581</v>
      </c>
      <c r="T13" s="11">
        <v>0</v>
      </c>
      <c r="U13" s="11">
        <f t="shared" si="0"/>
        <v>294581</v>
      </c>
      <c r="V13" s="40" t="s">
        <v>17</v>
      </c>
    </row>
    <row r="14" spans="1:22" x14ac:dyDescent="0.25">
      <c r="A14" s="3">
        <v>54985</v>
      </c>
      <c r="B14" s="37" t="s">
        <v>5</v>
      </c>
      <c r="C14" s="41">
        <v>45164</v>
      </c>
      <c r="D14" s="46">
        <v>10</v>
      </c>
      <c r="E14" s="11">
        <v>564558.5</v>
      </c>
      <c r="F14" s="11">
        <f>477*20</f>
        <v>9540</v>
      </c>
      <c r="G14" s="11">
        <f t="shared" si="1"/>
        <v>555018.5</v>
      </c>
      <c r="H14" s="11">
        <f>ROUND(G14*H6,0)</f>
        <v>99903</v>
      </c>
      <c r="I14" s="11">
        <f>G14+H14</f>
        <v>654921.5</v>
      </c>
      <c r="J14" s="11">
        <f>ROUND(G14*$J$6,)</f>
        <v>5550</v>
      </c>
      <c r="K14" s="11">
        <f>ROUND(G14*$K$6,)</f>
        <v>27751</v>
      </c>
      <c r="L14" s="11">
        <f>ROUND(G14*5%,)</f>
        <v>27751</v>
      </c>
      <c r="M14" s="11">
        <f>ROUND(G14*$M$6,)</f>
        <v>55502</v>
      </c>
      <c r="N14" s="54">
        <f>H14</f>
        <v>99903</v>
      </c>
      <c r="O14" s="11">
        <v>28244</v>
      </c>
      <c r="P14" s="11">
        <f>ROUND(I14-SUM(J14:O14),0)</f>
        <v>410221</v>
      </c>
      <c r="Q14" s="39"/>
      <c r="R14" s="11" t="s">
        <v>36</v>
      </c>
      <c r="S14" s="11">
        <v>69218</v>
      </c>
      <c r="T14" s="11">
        <v>0</v>
      </c>
      <c r="U14" s="11">
        <f t="shared" si="0"/>
        <v>69218</v>
      </c>
      <c r="V14" s="40" t="s">
        <v>37</v>
      </c>
    </row>
    <row r="15" spans="1:22" x14ac:dyDescent="0.25">
      <c r="A15" s="3">
        <v>54985</v>
      </c>
      <c r="B15" s="25" t="s">
        <v>10</v>
      </c>
      <c r="C15" s="41">
        <v>45185</v>
      </c>
      <c r="D15" s="46">
        <v>10</v>
      </c>
      <c r="E15" s="11">
        <v>99903</v>
      </c>
      <c r="F15" s="11"/>
      <c r="G15" s="11">
        <f t="shared" si="1"/>
        <v>99903</v>
      </c>
      <c r="H15" s="11"/>
      <c r="I15" s="11">
        <f t="shared" ref="I15" si="4">G15+H15</f>
        <v>99903</v>
      </c>
      <c r="J15" s="11"/>
      <c r="K15" s="11"/>
      <c r="L15" s="11"/>
      <c r="M15" s="11"/>
      <c r="N15" s="11"/>
      <c r="O15" s="11"/>
      <c r="P15" s="54">
        <f t="shared" ref="P15" si="5">ROUND(I15-SUM(J15:O15),0)</f>
        <v>99903</v>
      </c>
      <c r="Q15" s="39"/>
      <c r="R15" s="11" t="s">
        <v>39</v>
      </c>
      <c r="S15" s="11">
        <v>410221</v>
      </c>
      <c r="T15" s="11"/>
      <c r="U15" s="11">
        <f t="shared" si="0"/>
        <v>410221</v>
      </c>
      <c r="V15" s="40" t="s">
        <v>38</v>
      </c>
    </row>
    <row r="16" spans="1:22" x14ac:dyDescent="0.25">
      <c r="A16" s="3">
        <v>54985</v>
      </c>
      <c r="B16" s="37" t="s">
        <v>5</v>
      </c>
      <c r="C16" s="41">
        <v>45307</v>
      </c>
      <c r="D16" s="46">
        <v>13</v>
      </c>
      <c r="E16" s="11">
        <v>864386</v>
      </c>
      <c r="F16" s="11">
        <v>224614</v>
      </c>
      <c r="G16" s="11">
        <f t="shared" ref="G16" si="6">E16-F16</f>
        <v>639772</v>
      </c>
      <c r="H16" s="11">
        <f>G16*18%</f>
        <v>115158.95999999999</v>
      </c>
      <c r="I16" s="11">
        <f>G16+H16</f>
        <v>754930.96</v>
      </c>
      <c r="J16" s="11">
        <f>ROUND(G16*$J$6,)</f>
        <v>6398</v>
      </c>
      <c r="K16" s="11">
        <f>ROUND(G16*$K$6,)</f>
        <v>31989</v>
      </c>
      <c r="L16" s="11">
        <f>G16*10%</f>
        <v>63977.200000000004</v>
      </c>
      <c r="M16" s="11">
        <f>ROUND(G16*$M$6,)</f>
        <v>63977</v>
      </c>
      <c r="N16" s="54">
        <f>H16</f>
        <v>115158.95999999999</v>
      </c>
      <c r="O16" s="11">
        <v>0</v>
      </c>
      <c r="P16" s="11">
        <f>ROUND(I16-SUM(J16:O16),0)</f>
        <v>473431</v>
      </c>
      <c r="Q16" s="39"/>
      <c r="R16" s="11" t="s">
        <v>54</v>
      </c>
      <c r="S16" s="11">
        <v>99903</v>
      </c>
      <c r="T16" s="11"/>
      <c r="U16" s="11">
        <f t="shared" si="0"/>
        <v>99903</v>
      </c>
      <c r="V16" s="40" t="s">
        <v>53</v>
      </c>
    </row>
    <row r="17" spans="1:23" x14ac:dyDescent="0.25">
      <c r="A17" s="3">
        <v>54985</v>
      </c>
      <c r="B17" s="25" t="s">
        <v>10</v>
      </c>
      <c r="C17" s="41"/>
      <c r="D17" s="46">
        <v>13</v>
      </c>
      <c r="E17" s="11">
        <f>N16</f>
        <v>115158.95999999999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54">
        <f>E17</f>
        <v>115158.95999999999</v>
      </c>
      <c r="Q17" s="39"/>
      <c r="R17" s="11" t="s">
        <v>56</v>
      </c>
      <c r="S17" s="11">
        <v>250000</v>
      </c>
      <c r="T17" s="11">
        <f>S17*$T$6</f>
        <v>2500</v>
      </c>
      <c r="U17" s="11">
        <f t="shared" ref="U17" si="7">S17-T17</f>
        <v>247500</v>
      </c>
      <c r="V17" s="40" t="s">
        <v>55</v>
      </c>
    </row>
    <row r="18" spans="1:23" x14ac:dyDescent="0.25">
      <c r="A18" s="3">
        <v>54985</v>
      </c>
      <c r="B18" s="37" t="s">
        <v>5</v>
      </c>
      <c r="C18" s="41">
        <v>45516</v>
      </c>
      <c r="D18" s="46">
        <v>1</v>
      </c>
      <c r="E18" s="11">
        <v>808174</v>
      </c>
      <c r="F18" s="11">
        <v>0</v>
      </c>
      <c r="G18" s="11">
        <f t="shared" ref="G18" si="8">E18-F18</f>
        <v>808174</v>
      </c>
      <c r="H18" s="11">
        <f>G18*18%</f>
        <v>145471.32</v>
      </c>
      <c r="I18" s="11">
        <f>G18+H18</f>
        <v>953645.32000000007</v>
      </c>
      <c r="J18" s="11">
        <f>ROUND(G18*$J$6,)</f>
        <v>8082</v>
      </c>
      <c r="K18" s="11">
        <f>ROUND(G18*$K$6,)</f>
        <v>40409</v>
      </c>
      <c r="L18" s="11">
        <f>G18*10%</f>
        <v>80817.400000000009</v>
      </c>
      <c r="M18" s="11">
        <f>ROUND(G18*$M$6,)</f>
        <v>80817</v>
      </c>
      <c r="N18" s="11">
        <f>H18</f>
        <v>145471.32</v>
      </c>
      <c r="O18" s="11">
        <v>144571</v>
      </c>
      <c r="P18" s="11">
        <f>ROUND(I18-SUM(J18:O18),0)</f>
        <v>453478</v>
      </c>
      <c r="Q18" s="39"/>
      <c r="R18" s="11" t="s">
        <v>66</v>
      </c>
      <c r="S18" s="11"/>
      <c r="T18" s="11"/>
      <c r="U18" s="11">
        <v>100000</v>
      </c>
      <c r="V18" s="40" t="s">
        <v>60</v>
      </c>
    </row>
    <row r="19" spans="1:23" x14ac:dyDescent="0.25">
      <c r="A19" s="3">
        <v>54985</v>
      </c>
      <c r="B19" s="25" t="s">
        <v>10</v>
      </c>
      <c r="C19" s="41"/>
      <c r="D19" s="46">
        <v>1</v>
      </c>
      <c r="E19" s="11">
        <f>N18</f>
        <v>145471.32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54">
        <f>E19</f>
        <v>145471.32</v>
      </c>
      <c r="Q19" s="39"/>
      <c r="R19" s="11" t="s">
        <v>67</v>
      </c>
      <c r="S19" s="11"/>
      <c r="T19" s="11"/>
      <c r="U19" s="11">
        <v>125931</v>
      </c>
      <c r="V19" s="40" t="s">
        <v>61</v>
      </c>
    </row>
    <row r="20" spans="1:23" x14ac:dyDescent="0.25">
      <c r="A20" s="3">
        <v>54985</v>
      </c>
      <c r="B20" s="25"/>
      <c r="C20" s="41"/>
      <c r="D20" s="4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39"/>
      <c r="R20" s="11" t="s">
        <v>68</v>
      </c>
      <c r="S20" s="11"/>
      <c r="T20" s="11"/>
      <c r="U20" s="11">
        <v>115159</v>
      </c>
      <c r="V20" s="40" t="s">
        <v>63</v>
      </c>
    </row>
    <row r="21" spans="1:23" x14ac:dyDescent="0.25">
      <c r="A21" s="3">
        <v>54985</v>
      </c>
      <c r="B21" s="25"/>
      <c r="C21" s="41"/>
      <c r="D21" s="4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39"/>
      <c r="R21" s="11" t="s">
        <v>69</v>
      </c>
      <c r="S21" s="11"/>
      <c r="T21" s="11"/>
      <c r="U21" s="11">
        <v>200000</v>
      </c>
      <c r="V21" s="53" t="s">
        <v>64</v>
      </c>
    </row>
    <row r="22" spans="1:23" x14ac:dyDescent="0.25">
      <c r="A22" s="3">
        <v>54985</v>
      </c>
      <c r="B22" s="25"/>
      <c r="C22" s="41"/>
      <c r="D22" s="4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39"/>
      <c r="R22" s="11" t="s">
        <v>75</v>
      </c>
      <c r="S22" s="11"/>
      <c r="T22" s="11"/>
      <c r="U22" s="11">
        <v>253478</v>
      </c>
      <c r="V22" s="53" t="s">
        <v>71</v>
      </c>
    </row>
    <row r="23" spans="1:23" x14ac:dyDescent="0.25">
      <c r="A23" s="3">
        <v>54985</v>
      </c>
      <c r="B23" s="25"/>
      <c r="C23" s="41"/>
      <c r="D23" s="4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39"/>
      <c r="R23" s="11" t="s">
        <v>76</v>
      </c>
      <c r="S23" s="11"/>
      <c r="T23" s="11"/>
      <c r="U23" s="11">
        <v>148500</v>
      </c>
      <c r="V23" s="53" t="s">
        <v>73</v>
      </c>
    </row>
    <row r="24" spans="1:23" x14ac:dyDescent="0.25">
      <c r="A24" s="3">
        <v>54985</v>
      </c>
      <c r="B24" s="25"/>
      <c r="C24" s="41"/>
      <c r="D24" s="4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39"/>
      <c r="R24" s="11"/>
      <c r="S24" s="11"/>
      <c r="T24" s="11"/>
      <c r="U24" s="11">
        <v>297000</v>
      </c>
      <c r="V24" s="53" t="s">
        <v>81</v>
      </c>
    </row>
    <row r="25" spans="1:23" s="20" customFormat="1" x14ac:dyDescent="0.25">
      <c r="B25" s="21"/>
      <c r="C25" s="33"/>
      <c r="D25" s="5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36">
        <f>A26</f>
        <v>53889</v>
      </c>
      <c r="R25" s="21"/>
      <c r="S25" s="21"/>
      <c r="T25" s="21"/>
      <c r="U25" s="21"/>
      <c r="V25" s="35"/>
    </row>
    <row r="26" spans="1:23" x14ac:dyDescent="0.25">
      <c r="A26" s="3">
        <v>53889</v>
      </c>
      <c r="B26" s="11" t="s">
        <v>70</v>
      </c>
      <c r="C26" s="41">
        <v>44964</v>
      </c>
      <c r="D26" s="52">
        <v>12</v>
      </c>
      <c r="E26" s="11">
        <v>152711.70000000001</v>
      </c>
      <c r="F26" s="11">
        <v>0</v>
      </c>
      <c r="G26" s="11">
        <v>152711.70000000001</v>
      </c>
      <c r="H26" s="11">
        <v>27488</v>
      </c>
      <c r="I26" s="11">
        <v>180199.7</v>
      </c>
      <c r="J26" s="11">
        <v>1527.1170000000002</v>
      </c>
      <c r="K26" s="11">
        <v>7635.5850000000009</v>
      </c>
      <c r="L26" s="11">
        <v>7635.5850000000009</v>
      </c>
      <c r="M26" s="11">
        <v>15271.170000000002</v>
      </c>
      <c r="N26" s="54">
        <v>27488</v>
      </c>
      <c r="O26" s="11">
        <v>11899</v>
      </c>
      <c r="P26" s="11">
        <v>108743</v>
      </c>
      <c r="Q26" s="39"/>
      <c r="R26" s="11" t="s">
        <v>19</v>
      </c>
      <c r="S26" s="11">
        <v>108743</v>
      </c>
      <c r="T26" s="11">
        <v>0</v>
      </c>
      <c r="U26" s="11">
        <f>S26-T26</f>
        <v>108743</v>
      </c>
      <c r="V26" s="40" t="s">
        <v>20</v>
      </c>
    </row>
    <row r="27" spans="1:23" x14ac:dyDescent="0.25">
      <c r="A27" s="3">
        <v>53889</v>
      </c>
      <c r="B27" s="11" t="s">
        <v>18</v>
      </c>
      <c r="C27" s="41">
        <v>45027</v>
      </c>
      <c r="D27" s="52">
        <v>1</v>
      </c>
      <c r="E27" s="11">
        <v>267232</v>
      </c>
      <c r="F27" s="11">
        <v>0</v>
      </c>
      <c r="G27" s="11">
        <v>267232</v>
      </c>
      <c r="H27" s="11">
        <v>48102</v>
      </c>
      <c r="I27" s="11">
        <v>315334</v>
      </c>
      <c r="J27" s="11">
        <v>2672.32</v>
      </c>
      <c r="K27" s="11">
        <v>13361.6</v>
      </c>
      <c r="L27" s="11">
        <v>13361.6</v>
      </c>
      <c r="M27" s="11">
        <v>26723.200000000001</v>
      </c>
      <c r="N27" s="54">
        <v>48102</v>
      </c>
      <c r="O27" s="11"/>
      <c r="P27" s="11">
        <v>211113</v>
      </c>
      <c r="Q27" s="39"/>
      <c r="R27" s="11"/>
      <c r="S27" s="11">
        <v>50000</v>
      </c>
      <c r="T27" s="11">
        <v>500</v>
      </c>
      <c r="U27" s="11">
        <f t="shared" ref="U27:U46" si="9">S27-T27</f>
        <v>49500</v>
      </c>
      <c r="V27" s="40" t="s">
        <v>21</v>
      </c>
      <c r="W27" s="19"/>
    </row>
    <row r="28" spans="1:23" x14ac:dyDescent="0.25">
      <c r="A28" s="3">
        <v>53889</v>
      </c>
      <c r="B28" s="11" t="s">
        <v>10</v>
      </c>
      <c r="C28" s="41">
        <v>45066</v>
      </c>
      <c r="D28" s="52" t="s">
        <v>22</v>
      </c>
      <c r="E28" s="11">
        <v>75590</v>
      </c>
      <c r="F28" s="11">
        <v>0</v>
      </c>
      <c r="G28" s="11">
        <v>75590</v>
      </c>
      <c r="H28" s="11"/>
      <c r="I28" s="11"/>
      <c r="J28" s="11"/>
      <c r="K28" s="11"/>
      <c r="L28" s="11"/>
      <c r="M28" s="11"/>
      <c r="N28" s="11"/>
      <c r="O28" s="11"/>
      <c r="P28" s="54">
        <f>E28</f>
        <v>75590</v>
      </c>
      <c r="Q28" s="39"/>
      <c r="R28" s="11" t="s">
        <v>23</v>
      </c>
      <c r="S28" s="11">
        <v>161613</v>
      </c>
      <c r="T28" s="11">
        <v>0</v>
      </c>
      <c r="U28" s="11">
        <f t="shared" si="9"/>
        <v>161613</v>
      </c>
      <c r="V28" s="40" t="s">
        <v>24</v>
      </c>
    </row>
    <row r="29" spans="1:23" x14ac:dyDescent="0.25">
      <c r="A29" s="3">
        <v>53889</v>
      </c>
      <c r="B29" s="11" t="s">
        <v>18</v>
      </c>
      <c r="C29" s="41">
        <v>45070</v>
      </c>
      <c r="D29" s="52">
        <v>6</v>
      </c>
      <c r="E29" s="11">
        <v>596707</v>
      </c>
      <c r="F29" s="11">
        <v>0</v>
      </c>
      <c r="G29" s="11">
        <v>596707</v>
      </c>
      <c r="H29" s="11">
        <v>107407</v>
      </c>
      <c r="I29" s="11">
        <v>704114</v>
      </c>
      <c r="J29" s="11">
        <v>5967.07</v>
      </c>
      <c r="K29" s="11">
        <v>29835.350000000002</v>
      </c>
      <c r="L29" s="11">
        <v>29835.350000000002</v>
      </c>
      <c r="M29" s="11">
        <v>59670.700000000004</v>
      </c>
      <c r="N29" s="54">
        <v>107407</v>
      </c>
      <c r="O29" s="11">
        <v>16556</v>
      </c>
      <c r="P29" s="11">
        <v>454842.53</v>
      </c>
      <c r="Q29" s="39"/>
      <c r="R29" s="11" t="s">
        <v>25</v>
      </c>
      <c r="S29" s="11">
        <v>250000</v>
      </c>
      <c r="T29" s="11">
        <v>2500</v>
      </c>
      <c r="U29" s="11">
        <f t="shared" si="9"/>
        <v>247500</v>
      </c>
      <c r="V29" s="40" t="s">
        <v>26</v>
      </c>
    </row>
    <row r="30" spans="1:23" x14ac:dyDescent="0.25">
      <c r="A30" s="3">
        <v>53889</v>
      </c>
      <c r="B30" s="11" t="s">
        <v>10</v>
      </c>
      <c r="C30" s="41"/>
      <c r="D30" s="52">
        <v>6</v>
      </c>
      <c r="E30" s="11">
        <v>107407</v>
      </c>
      <c r="F30" s="11"/>
      <c r="G30" s="11">
        <v>107407</v>
      </c>
      <c r="H30" s="11"/>
      <c r="I30" s="11"/>
      <c r="J30" s="11"/>
      <c r="K30" s="11"/>
      <c r="L30" s="11"/>
      <c r="M30" s="11"/>
      <c r="N30" s="11"/>
      <c r="O30" s="11"/>
      <c r="P30" s="54">
        <f>E30</f>
        <v>107407</v>
      </c>
      <c r="Q30" s="39"/>
      <c r="R30" s="11" t="s">
        <v>27</v>
      </c>
      <c r="S30" s="11">
        <v>75590</v>
      </c>
      <c r="T30" s="11">
        <v>0</v>
      </c>
      <c r="U30" s="11">
        <f t="shared" si="9"/>
        <v>75590</v>
      </c>
      <c r="V30" s="40" t="s">
        <v>28</v>
      </c>
    </row>
    <row r="31" spans="1:23" x14ac:dyDescent="0.25">
      <c r="A31" s="3">
        <v>53889</v>
      </c>
      <c r="B31" s="11" t="s">
        <v>18</v>
      </c>
      <c r="C31" s="41">
        <v>45164</v>
      </c>
      <c r="D31" s="52">
        <v>9</v>
      </c>
      <c r="E31" s="11">
        <v>804299</v>
      </c>
      <c r="F31" s="11">
        <f>4640+91250</f>
        <v>95890</v>
      </c>
      <c r="G31" s="11">
        <f>E31-F31</f>
        <v>708409</v>
      </c>
      <c r="H31" s="11">
        <f>G31*18%</f>
        <v>127513.62</v>
      </c>
      <c r="I31" s="11">
        <f>G31+H31</f>
        <v>835922.62</v>
      </c>
      <c r="J31" s="11">
        <f>G31*1%</f>
        <v>7084.09</v>
      </c>
      <c r="K31" s="11">
        <f>5%*G31</f>
        <v>35420.450000000004</v>
      </c>
      <c r="L31" s="11">
        <v>0</v>
      </c>
      <c r="M31" s="11">
        <v>0</v>
      </c>
      <c r="N31" s="54">
        <f>H31</f>
        <v>127513.62</v>
      </c>
      <c r="O31" s="11">
        <v>182608</v>
      </c>
      <c r="P31" s="11">
        <f>G31-J31-K31-L31-M31-O31</f>
        <v>483296.46000000008</v>
      </c>
      <c r="Q31" s="39"/>
      <c r="R31" s="11" t="s">
        <v>43</v>
      </c>
      <c r="S31" s="11">
        <v>207343</v>
      </c>
      <c r="T31" s="11"/>
      <c r="U31" s="11">
        <f t="shared" si="9"/>
        <v>207343</v>
      </c>
      <c r="V31" s="40" t="s">
        <v>29</v>
      </c>
    </row>
    <row r="32" spans="1:23" x14ac:dyDescent="0.25">
      <c r="A32" s="3">
        <v>53889</v>
      </c>
      <c r="B32" s="37" t="s">
        <v>10</v>
      </c>
      <c r="C32" s="11"/>
      <c r="D32" s="46">
        <v>9</v>
      </c>
      <c r="E32" s="11">
        <v>127514</v>
      </c>
      <c r="F32" s="11"/>
      <c r="G32" s="11">
        <f t="shared" ref="G32" si="10">E32-F32</f>
        <v>127514</v>
      </c>
      <c r="H32" s="11"/>
      <c r="I32" s="11"/>
      <c r="J32" s="11"/>
      <c r="K32" s="11"/>
      <c r="L32" s="11"/>
      <c r="M32" s="11"/>
      <c r="N32" s="11"/>
      <c r="O32" s="11"/>
      <c r="P32" s="54">
        <f>E32</f>
        <v>127514</v>
      </c>
      <c r="Q32" s="39"/>
      <c r="R32" s="11" t="s">
        <v>44</v>
      </c>
      <c r="S32" s="11">
        <v>107407</v>
      </c>
      <c r="T32" s="11"/>
      <c r="U32" s="11">
        <f t="shared" si="9"/>
        <v>107407</v>
      </c>
      <c r="V32" s="40" t="s">
        <v>40</v>
      </c>
    </row>
    <row r="33" spans="1:22" x14ac:dyDescent="0.25">
      <c r="A33" s="3">
        <v>53889</v>
      </c>
      <c r="B33" s="11" t="s">
        <v>18</v>
      </c>
      <c r="C33" s="41">
        <v>45224</v>
      </c>
      <c r="D33" s="52">
        <v>12</v>
      </c>
      <c r="E33" s="11">
        <v>782523</v>
      </c>
      <c r="F33" s="11">
        <v>25900</v>
      </c>
      <c r="G33" s="11">
        <f>E33-F33</f>
        <v>756623</v>
      </c>
      <c r="H33" s="11">
        <f>G33*18%</f>
        <v>136192.13999999998</v>
      </c>
      <c r="I33" s="11">
        <f>G33+H33</f>
        <v>892815.14</v>
      </c>
      <c r="J33" s="11">
        <f>G33*1%</f>
        <v>7566.2300000000005</v>
      </c>
      <c r="K33" s="11">
        <f>5%*G33</f>
        <v>37831.15</v>
      </c>
      <c r="L33" s="11">
        <f>G33*10%</f>
        <v>75662.3</v>
      </c>
      <c r="M33" s="11">
        <f>G33*10%</f>
        <v>75662.3</v>
      </c>
      <c r="N33" s="54">
        <f>H33</f>
        <v>136192.13999999998</v>
      </c>
      <c r="O33" s="11">
        <v>258528</v>
      </c>
      <c r="P33" s="11">
        <f>G33-J33-K33-L33-M33-O33</f>
        <v>301373.0199999999</v>
      </c>
      <c r="Q33" s="39"/>
      <c r="R33" s="11" t="s">
        <v>45</v>
      </c>
      <c r="S33" s="11">
        <v>100000</v>
      </c>
      <c r="T33" s="11">
        <f>S33*1%</f>
        <v>1000</v>
      </c>
      <c r="U33" s="11">
        <f t="shared" si="9"/>
        <v>99000</v>
      </c>
      <c r="V33" s="40" t="s">
        <v>41</v>
      </c>
    </row>
    <row r="34" spans="1:22" x14ac:dyDescent="0.25">
      <c r="A34" s="3">
        <v>53889</v>
      </c>
      <c r="B34" s="37" t="s">
        <v>10</v>
      </c>
      <c r="C34" s="11"/>
      <c r="D34" s="46">
        <v>12</v>
      </c>
      <c r="E34" s="11">
        <f>N33</f>
        <v>136192.13999999998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54">
        <f>E34</f>
        <v>136192.13999999998</v>
      </c>
      <c r="Q34" s="39"/>
      <c r="R34" s="11" t="s">
        <v>46</v>
      </c>
      <c r="S34" s="11">
        <v>384297</v>
      </c>
      <c r="T34" s="11"/>
      <c r="U34" s="11">
        <f t="shared" si="9"/>
        <v>384297</v>
      </c>
      <c r="V34" s="40" t="s">
        <v>42</v>
      </c>
    </row>
    <row r="35" spans="1:22" x14ac:dyDescent="0.25">
      <c r="A35" s="3">
        <v>53889</v>
      </c>
      <c r="B35" s="11"/>
      <c r="C35" s="41"/>
      <c r="D35" s="5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39"/>
      <c r="R35" s="11" t="s">
        <v>51</v>
      </c>
      <c r="S35" s="11">
        <v>127514</v>
      </c>
      <c r="T35" s="11"/>
      <c r="U35" s="11">
        <f t="shared" si="9"/>
        <v>127514</v>
      </c>
      <c r="V35" s="40" t="s">
        <v>52</v>
      </c>
    </row>
    <row r="36" spans="1:22" x14ac:dyDescent="0.25">
      <c r="A36" s="3">
        <v>53889</v>
      </c>
      <c r="B36" s="11"/>
      <c r="C36" s="41"/>
      <c r="D36" s="5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39"/>
      <c r="R36" s="11" t="s">
        <v>51</v>
      </c>
      <c r="S36" s="11">
        <v>301375</v>
      </c>
      <c r="T36" s="11"/>
      <c r="U36" s="11">
        <f t="shared" ref="U36" si="11">S36-T36</f>
        <v>301375</v>
      </c>
      <c r="V36" s="40" t="s">
        <v>59</v>
      </c>
    </row>
    <row r="37" spans="1:22" x14ac:dyDescent="0.25">
      <c r="A37" s="3">
        <v>53889</v>
      </c>
      <c r="B37" s="11"/>
      <c r="C37" s="41"/>
      <c r="D37" s="5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39"/>
      <c r="R37" s="11" t="s">
        <v>46</v>
      </c>
      <c r="S37" s="11">
        <v>36192</v>
      </c>
      <c r="T37" s="11"/>
      <c r="U37" s="11">
        <f t="shared" si="9"/>
        <v>36192</v>
      </c>
      <c r="V37" s="40" t="s">
        <v>57</v>
      </c>
    </row>
    <row r="38" spans="1:22" x14ac:dyDescent="0.25">
      <c r="A38" s="3">
        <v>53889</v>
      </c>
      <c r="B38" s="11"/>
      <c r="C38" s="41"/>
      <c r="D38" s="5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39"/>
      <c r="R38" s="11" t="s">
        <v>51</v>
      </c>
      <c r="S38" s="11">
        <v>100000</v>
      </c>
      <c r="T38" s="11"/>
      <c r="U38" s="11">
        <f t="shared" si="9"/>
        <v>100000</v>
      </c>
      <c r="V38" s="40" t="s">
        <v>58</v>
      </c>
    </row>
    <row r="39" spans="1:22" x14ac:dyDescent="0.25">
      <c r="A39" s="3">
        <v>53889</v>
      </c>
      <c r="B39" s="11"/>
      <c r="C39" s="41"/>
      <c r="D39" s="5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39"/>
      <c r="R39" s="11" t="s">
        <v>77</v>
      </c>
      <c r="S39" s="11"/>
      <c r="T39" s="11"/>
      <c r="U39" s="11">
        <v>100000</v>
      </c>
      <c r="V39" s="40" t="s">
        <v>72</v>
      </c>
    </row>
    <row r="40" spans="1:22" x14ac:dyDescent="0.25">
      <c r="A40" s="3">
        <v>53889</v>
      </c>
      <c r="B40" s="11"/>
      <c r="C40" s="41"/>
      <c r="D40" s="5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39"/>
      <c r="R40" s="11" t="s">
        <v>78</v>
      </c>
      <c r="S40" s="11"/>
      <c r="T40" s="11"/>
      <c r="U40" s="11">
        <v>297000</v>
      </c>
      <c r="V40" s="40" t="s">
        <v>74</v>
      </c>
    </row>
    <row r="41" spans="1:22" x14ac:dyDescent="0.25">
      <c r="A41" s="3">
        <v>53889</v>
      </c>
      <c r="B41" s="11"/>
      <c r="C41" s="41"/>
      <c r="D41" s="5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39"/>
      <c r="R41" s="11"/>
      <c r="S41" s="11"/>
      <c r="T41" s="11"/>
      <c r="U41" s="11">
        <v>49500</v>
      </c>
      <c r="V41" s="40" t="s">
        <v>80</v>
      </c>
    </row>
    <row r="42" spans="1:22" s="20" customFormat="1" x14ac:dyDescent="0.25">
      <c r="B42" s="21"/>
      <c r="C42" s="33"/>
      <c r="D42" s="5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36">
        <f>A43</f>
        <v>52605</v>
      </c>
      <c r="R42" s="21"/>
      <c r="S42" s="21"/>
      <c r="T42" s="21"/>
      <c r="U42" s="21"/>
      <c r="V42" s="35"/>
    </row>
    <row r="43" spans="1:22" x14ac:dyDescent="0.25">
      <c r="A43" s="3">
        <v>52605</v>
      </c>
      <c r="B43" s="11" t="s">
        <v>82</v>
      </c>
      <c r="C43" s="41">
        <v>44908</v>
      </c>
      <c r="D43" s="52">
        <v>5</v>
      </c>
      <c r="E43" s="11">
        <v>370000</v>
      </c>
      <c r="F43" s="11">
        <v>59357.32</v>
      </c>
      <c r="G43" s="11">
        <v>310643</v>
      </c>
      <c r="H43" s="11">
        <v>55916</v>
      </c>
      <c r="I43" s="11">
        <v>366559</v>
      </c>
      <c r="J43" s="11">
        <v>3106</v>
      </c>
      <c r="K43" s="11">
        <f>G43*20%</f>
        <v>62128.600000000006</v>
      </c>
      <c r="L43" s="11"/>
      <c r="M43" s="11"/>
      <c r="N43" s="54">
        <v>55916</v>
      </c>
      <c r="O43" s="11"/>
      <c r="P43" s="11">
        <v>245408</v>
      </c>
      <c r="Q43" s="39"/>
      <c r="R43" s="11" t="s">
        <v>47</v>
      </c>
      <c r="S43" s="11">
        <v>100000</v>
      </c>
      <c r="T43" s="11">
        <f>S43*1%</f>
        <v>1000</v>
      </c>
      <c r="U43" s="11">
        <f t="shared" si="9"/>
        <v>99000</v>
      </c>
      <c r="V43" s="40" t="s">
        <v>31</v>
      </c>
    </row>
    <row r="44" spans="1:22" x14ac:dyDescent="0.25">
      <c r="A44" s="3">
        <v>52605</v>
      </c>
      <c r="B44" s="11" t="s">
        <v>30</v>
      </c>
      <c r="C44" s="41"/>
      <c r="D44" s="52">
        <v>5</v>
      </c>
      <c r="E44" s="11">
        <v>55916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54">
        <v>55916</v>
      </c>
      <c r="Q44" s="39"/>
      <c r="R44" s="11" t="s">
        <v>48</v>
      </c>
      <c r="S44" s="11">
        <v>146408</v>
      </c>
      <c r="T44" s="11"/>
      <c r="U44" s="11">
        <f t="shared" si="9"/>
        <v>146408</v>
      </c>
      <c r="V44" s="40" t="s">
        <v>32</v>
      </c>
    </row>
    <row r="45" spans="1:22" x14ac:dyDescent="0.25">
      <c r="A45" s="3">
        <v>52605</v>
      </c>
      <c r="B45" s="11" t="s">
        <v>82</v>
      </c>
      <c r="C45" s="41">
        <v>45075</v>
      </c>
      <c r="D45" s="52">
        <v>7</v>
      </c>
      <c r="E45" s="11">
        <v>11000</v>
      </c>
      <c r="F45" s="11">
        <v>0</v>
      </c>
      <c r="G45" s="11">
        <v>11000</v>
      </c>
      <c r="H45" s="11">
        <v>1980</v>
      </c>
      <c r="I45" s="11">
        <v>12980</v>
      </c>
      <c r="J45" s="11">
        <v>110</v>
      </c>
      <c r="K45" s="11">
        <v>1100</v>
      </c>
      <c r="L45" s="11"/>
      <c r="M45" s="11"/>
      <c r="N45" s="11">
        <v>1980</v>
      </c>
      <c r="O45" s="11"/>
      <c r="P45" s="11">
        <v>9790</v>
      </c>
      <c r="Q45" s="39"/>
      <c r="R45" s="11" t="s">
        <v>49</v>
      </c>
      <c r="S45" s="11">
        <v>55916</v>
      </c>
      <c r="T45" s="11"/>
      <c r="U45" s="11">
        <f t="shared" si="9"/>
        <v>55916</v>
      </c>
      <c r="V45" s="40" t="s">
        <v>33</v>
      </c>
    </row>
    <row r="46" spans="1:22" x14ac:dyDescent="0.25">
      <c r="A46" s="3">
        <v>52605</v>
      </c>
      <c r="B46" s="11" t="s">
        <v>30</v>
      </c>
      <c r="C46" s="41"/>
      <c r="D46" s="52">
        <v>5</v>
      </c>
      <c r="E46" s="11">
        <v>31064.300000000003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>
        <f>E46</f>
        <v>31064.300000000003</v>
      </c>
      <c r="Q46" s="39"/>
      <c r="R46" s="11" t="s">
        <v>50</v>
      </c>
      <c r="S46" s="11">
        <v>9790</v>
      </c>
      <c r="T46" s="11"/>
      <c r="U46" s="11">
        <f t="shared" si="9"/>
        <v>9790</v>
      </c>
      <c r="V46" s="40" t="s">
        <v>34</v>
      </c>
    </row>
    <row r="47" spans="1:22" x14ac:dyDescent="0.25">
      <c r="A47" s="3">
        <v>52605</v>
      </c>
      <c r="B47" s="11"/>
      <c r="C47" s="41"/>
      <c r="D47" s="5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39"/>
      <c r="R47" s="11" t="s">
        <v>79</v>
      </c>
      <c r="S47" s="11"/>
      <c r="T47" s="11"/>
      <c r="U47" s="11">
        <v>31064</v>
      </c>
      <c r="V47" s="40" t="s">
        <v>62</v>
      </c>
    </row>
    <row r="48" spans="1:22" ht="15.75" thickBot="1" x14ac:dyDescent="0.3">
      <c r="B48" s="2"/>
      <c r="C48" s="42"/>
      <c r="D48" s="2"/>
      <c r="E48" s="43"/>
      <c r="F48" s="43"/>
      <c r="G48" s="43"/>
      <c r="H48" s="13"/>
      <c r="I48" s="13"/>
      <c r="J48" s="13"/>
      <c r="K48" s="13"/>
      <c r="L48" s="13"/>
      <c r="M48" s="13"/>
      <c r="N48" s="13"/>
      <c r="O48" s="13"/>
      <c r="P48" s="13"/>
      <c r="Q48" s="44"/>
      <c r="R48" s="13"/>
      <c r="S48" s="13"/>
      <c r="T48" s="13"/>
      <c r="U48" s="13"/>
      <c r="V48" s="13"/>
    </row>
    <row r="49" spans="1:22" x14ac:dyDescent="0.25">
      <c r="A49" s="12"/>
      <c r="B49" s="17"/>
      <c r="C49" s="29"/>
      <c r="D49" s="50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25">
      <c r="A50" s="12"/>
      <c r="B50" s="11"/>
      <c r="C50" s="41"/>
      <c r="D50" s="52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11"/>
      <c r="R50" s="55"/>
      <c r="S50" s="11"/>
      <c r="T50" s="11"/>
      <c r="U50" s="55"/>
      <c r="V50" s="11"/>
    </row>
    <row r="51" spans="1:22" x14ac:dyDescent="0.25">
      <c r="A51" s="12"/>
      <c r="B51" s="11"/>
      <c r="C51" s="41"/>
      <c r="D51" s="5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55"/>
      <c r="S51" s="11"/>
      <c r="T51" s="11"/>
      <c r="U51" s="11"/>
      <c r="V51" s="11"/>
    </row>
    <row r="52" spans="1:22" x14ac:dyDescent="0.25">
      <c r="A52" s="12"/>
      <c r="B52" s="11"/>
      <c r="C52" s="41"/>
      <c r="D52" s="5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55"/>
      <c r="S52" s="11"/>
      <c r="T52" s="11"/>
      <c r="U52" s="55"/>
      <c r="V52" s="11"/>
    </row>
    <row r="53" spans="1:22" ht="15.75" thickBot="1" x14ac:dyDescent="0.3">
      <c r="A53" s="12"/>
      <c r="B53" s="13"/>
      <c r="C53" s="56"/>
      <c r="D53" s="5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5" spans="1:22" x14ac:dyDescent="0.25">
      <c r="E55" s="47"/>
      <c r="F55" s="47"/>
      <c r="G55" s="47"/>
      <c r="H55" s="47"/>
      <c r="I55" s="47"/>
      <c r="J55" s="47"/>
    </row>
    <row r="56" spans="1:22" ht="15.75" thickBot="1" x14ac:dyDescent="0.3">
      <c r="E56" s="47"/>
      <c r="F56" s="47"/>
      <c r="G56" s="47"/>
      <c r="H56" s="47"/>
      <c r="I56" s="47"/>
      <c r="J56" s="47"/>
    </row>
    <row r="57" spans="1:22" ht="21.75" thickBot="1" x14ac:dyDescent="0.3">
      <c r="E57" s="47"/>
      <c r="F57" s="47"/>
      <c r="G57" s="47"/>
      <c r="H57" s="47"/>
      <c r="I57" s="47"/>
      <c r="J57" s="47"/>
      <c r="L57" s="74"/>
      <c r="M57" s="75"/>
      <c r="N57" s="75"/>
      <c r="O57" s="76"/>
      <c r="R57" s="16"/>
      <c r="S57" s="16"/>
      <c r="T57" s="16"/>
    </row>
    <row r="58" spans="1:22" ht="18.75" x14ac:dyDescent="0.25">
      <c r="E58" s="47"/>
      <c r="F58" s="47"/>
      <c r="G58" s="47"/>
      <c r="H58" s="47"/>
      <c r="I58" s="47"/>
      <c r="J58" s="47"/>
      <c r="L58" s="77"/>
      <c r="M58" s="78"/>
      <c r="N58" s="78"/>
      <c r="O58" s="79"/>
      <c r="R58" s="16"/>
      <c r="S58" s="16"/>
      <c r="T58" s="16"/>
    </row>
    <row r="59" spans="1:22" ht="18.75" x14ac:dyDescent="0.25">
      <c r="E59" s="47"/>
      <c r="F59" s="47"/>
      <c r="G59" s="47"/>
      <c r="H59" s="47"/>
      <c r="I59" s="47"/>
      <c r="J59" s="47"/>
      <c r="L59" s="66"/>
      <c r="M59" s="67"/>
      <c r="N59" s="68"/>
      <c r="O59" s="69"/>
      <c r="R59" s="16"/>
      <c r="S59" s="16"/>
      <c r="T59" s="16"/>
    </row>
    <row r="60" spans="1:22" ht="18.75" x14ac:dyDescent="0.25">
      <c r="E60" s="47"/>
      <c r="F60" s="47"/>
      <c r="G60" s="47"/>
      <c r="H60" s="47"/>
      <c r="I60" s="47"/>
      <c r="J60" s="47"/>
      <c r="L60" s="66"/>
      <c r="M60" s="67"/>
      <c r="N60" s="68"/>
      <c r="O60" s="69"/>
      <c r="R60" s="16"/>
      <c r="S60" s="16"/>
      <c r="T60" s="16"/>
    </row>
    <row r="61" spans="1:22" ht="18.75" x14ac:dyDescent="0.25">
      <c r="E61" s="47"/>
      <c r="F61" s="47"/>
      <c r="G61" s="47"/>
      <c r="H61" s="47"/>
      <c r="I61" s="47"/>
      <c r="J61" s="47"/>
      <c r="L61" s="66"/>
      <c r="M61" s="67"/>
      <c r="N61" s="68"/>
      <c r="O61" s="69"/>
      <c r="R61" s="16"/>
      <c r="S61" s="16"/>
      <c r="T61" s="16"/>
    </row>
    <row r="62" spans="1:22" ht="18.75" x14ac:dyDescent="0.25">
      <c r="L62" s="66"/>
      <c r="M62" s="67"/>
      <c r="N62" s="68"/>
      <c r="O62" s="69"/>
      <c r="R62" s="16"/>
      <c r="S62" s="16"/>
      <c r="T62" s="16"/>
    </row>
    <row r="63" spans="1:22" ht="19.5" thickBot="1" x14ac:dyDescent="0.3">
      <c r="L63" s="70"/>
      <c r="M63" s="71"/>
      <c r="N63" s="72"/>
      <c r="O63" s="73"/>
      <c r="R63" s="16"/>
      <c r="S63" s="16"/>
      <c r="T63" s="16"/>
    </row>
  </sheetData>
  <mergeCells count="12">
    <mergeCell ref="L62:M62"/>
    <mergeCell ref="N62:O62"/>
    <mergeCell ref="L63:M63"/>
    <mergeCell ref="N63:O63"/>
    <mergeCell ref="L57:O57"/>
    <mergeCell ref="L58:O58"/>
    <mergeCell ref="L59:M59"/>
    <mergeCell ref="N59:O59"/>
    <mergeCell ref="L61:M61"/>
    <mergeCell ref="N61:O61"/>
    <mergeCell ref="L60:M60"/>
    <mergeCell ref="N60:O60"/>
  </mergeCells>
  <phoneticPr fontId="9" type="noConversion"/>
  <pageMargins left="0" right="0" top="0.74803149606299213" bottom="0.74803149606299213" header="0.31496062992125984" footer="0.31496062992125984"/>
  <pageSetup scale="3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2024-04-19T11:31:24Z</cp:lastPrinted>
  <dcterms:created xsi:type="dcterms:W3CDTF">2022-06-10T14:11:52Z</dcterms:created>
  <dcterms:modified xsi:type="dcterms:W3CDTF">2025-05-31T10:17:44Z</dcterms:modified>
</cp:coreProperties>
</file>