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Not Edited Properly - Shahrukh\Not Edited Properly - Shahrukh\"/>
    </mc:Choice>
  </mc:AlternateContent>
  <xr:revisionPtr revIDLastSave="0" documentId="13_ncr:1_{7F082046-E5E8-4DC8-8B2E-14533E6937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J17" i="1" s="1"/>
  <c r="Q18" i="1"/>
  <c r="K17" i="1" l="1"/>
  <c r="H17" i="1"/>
  <c r="N17" i="1" s="1"/>
  <c r="G16" i="1"/>
  <c r="K16" i="1" s="1"/>
  <c r="I17" i="1" l="1"/>
  <c r="P17" i="1" s="1"/>
  <c r="H16" i="1"/>
  <c r="N16" i="1" s="1"/>
  <c r="J16" i="1"/>
  <c r="Q13" i="1"/>
  <c r="Q7" i="1"/>
  <c r="I16" i="1" l="1"/>
  <c r="P16" i="1" s="1"/>
  <c r="G9" i="1"/>
  <c r="H9" i="1" l="1"/>
  <c r="N9" i="1" s="1"/>
  <c r="J9" i="1"/>
  <c r="K9" i="1"/>
  <c r="I9" i="1" l="1"/>
  <c r="P9" i="1" s="1"/>
  <c r="G14" i="1"/>
  <c r="K14" i="1" s="1"/>
  <c r="G8" i="1"/>
  <c r="H14" i="1" l="1"/>
  <c r="N14" i="1" s="1"/>
  <c r="E15" i="1" s="1"/>
  <c r="P15" i="1" s="1"/>
  <c r="J14" i="1"/>
  <c r="H8" i="1"/>
  <c r="N8" i="1" s="1"/>
  <c r="K8" i="1"/>
  <c r="J8" i="1"/>
  <c r="E10" i="1" l="1"/>
  <c r="G10" i="1" s="1"/>
  <c r="I10" i="1" s="1"/>
  <c r="P10" i="1" s="1"/>
  <c r="I8" i="1"/>
  <c r="P8" i="1" s="1"/>
  <c r="U13" i="1" s="1"/>
  <c r="I14" i="1"/>
  <c r="P14" i="1" l="1"/>
  <c r="U18" i="1" s="1"/>
</calcChain>
</file>

<file path=xl/sharedStrings.xml><?xml version="1.0" encoding="utf-8"?>
<sst xmlns="http://schemas.openxmlformats.org/spreadsheetml/2006/main" count="42" uniqueCount="37">
  <si>
    <t>Amount</t>
  </si>
  <si>
    <t>UTR</t>
  </si>
  <si>
    <t>Hold Amount For Material.</t>
  </si>
  <si>
    <t>SD (10%)</t>
  </si>
  <si>
    <t>14-03-2023 NEFT/AXISP00371304713/RIUP22/2576/PRAMOD CONTRACT 99000.00</t>
  </si>
  <si>
    <t xml:space="preserve">Pawanputra Construction </t>
  </si>
  <si>
    <t>06-04-2024 NEFT/AXISP00489186672/RIUP23/5208/PAWANPUTRA CONSTRU/CNRB0004804 12951.00</t>
  </si>
  <si>
    <t>06-04-2024 NEFT/AXISP00489186673/RIUP23/5209/PAWANPUTRA CONSTRU/CNRB0004804 35814.00</t>
  </si>
  <si>
    <t>06-04-2024 NEFT/AXISP00489186674/RIUP23/5210/PAWANPUTRA CONSTRU/CNRB0004804 28295.00</t>
  </si>
  <si>
    <t>14-03-2024 NEFT/AXISP00480996450/RIUP23/5101/PAWANPUTRA CONSTRU/CNRB0004804 99000.00</t>
  </si>
  <si>
    <t>06-04-2024 NEFT/AXISP00489186681/RIUP23/5293/PAWANPUTRA CONSTRU/CNRB0004804 30138.00</t>
  </si>
  <si>
    <t>06-04-2024 NEFT/AXISP00489186682/RIUP23/5294/PAWANPUTRA CONSTRU/CNRB0004804 24729.00</t>
  </si>
  <si>
    <t xml:space="preserve">KHATAULI  Village CONSTRUCTION OF DG SET FOUNDATION  WORK  </t>
  </si>
  <si>
    <t xml:space="preserve">KHATAULI Village CONSTRUCTION OF DRAIN INSIDE CAMPUS &amp; VALVE CHAMBERS  WORK  </t>
  </si>
  <si>
    <t>GST Release Note</t>
  </si>
  <si>
    <t>Subcontractor:</t>
  </si>
  <si>
    <t>State:</t>
  </si>
  <si>
    <t>Uttar Pradesh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</si>
  <si>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</si>
  <si>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</si>
  <si>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</si>
  <si>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</si>
  <si>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</si>
  <si>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</si>
  <si>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</si>
  <si>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</si>
  <si>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</si>
  <si>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</si>
  <si>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</si>
  <si>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</si>
  <si>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</si>
  <si>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GST_SD_Amount</t>
  </si>
  <si>
    <t>Final_Amount</t>
  </si>
  <si>
    <t>Payment_Amount</t>
  </si>
  <si>
    <t>Total_Amount</t>
  </si>
  <si>
    <t>61 , 62</t>
  </si>
  <si>
    <t>Muzaffarnagar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</si>
</sst>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9" fontId="3" fillId="2" borderId="22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9" fontId="3" fillId="2" borderId="2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43" fontId="3" fillId="2" borderId="18" xfId="1" applyNumberFormat="1" applyFont="1" applyFill="1" applyBorder="1" applyAlignment="1">
      <alignment horizontal="right"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5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0" fontId="3" fillId="2" borderId="6" xfId="0" quotePrefix="1" applyFont="1" applyFill="1" applyBorder="1" applyAlignment="1">
      <alignment horizontal="center" vertical="center"/>
    </xf>
    <xf numFmtId="43" fontId="5" fillId="2" borderId="2" xfId="1" applyNumberFormat="1" applyFont="1" applyFill="1" applyBorder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15" fontId="3" fillId="3" borderId="13" xfId="0" applyNumberFormat="1" applyFont="1" applyFill="1" applyBorder="1" applyAlignment="1">
      <alignment horizontal="center" vertical="center"/>
    </xf>
    <xf numFmtId="0" fontId="3" fillId="3" borderId="6" xfId="0" quotePrefix="1" applyFont="1" applyFill="1" applyBorder="1" applyAlignment="1">
      <alignment horizontal="center" vertical="center"/>
    </xf>
    <xf numFmtId="43" fontId="3" fillId="3" borderId="12" xfId="1" applyNumberFormat="1" applyFont="1" applyFill="1" applyBorder="1" applyAlignment="1">
      <alignment vertical="center"/>
    </xf>
    <xf numFmtId="43" fontId="3" fillId="3" borderId="25" xfId="1" applyNumberFormat="1" applyFont="1" applyFill="1" applyBorder="1" applyAlignment="1">
      <alignment vertical="center"/>
    </xf>
    <xf numFmtId="43" fontId="3" fillId="3" borderId="2" xfId="1" applyNumberFormat="1" applyFont="1" applyFill="1" applyBorder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43" fontId="3" fillId="3" borderId="22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43" fontId="3" fillId="3" borderId="13" xfId="1" applyNumberFormat="1" applyFont="1" applyFill="1" applyBorder="1" applyAlignment="1">
      <alignment vertical="center"/>
    </xf>
    <xf numFmtId="43" fontId="3" fillId="3" borderId="11" xfId="1" applyNumberFormat="1" applyFont="1" applyFill="1" applyBorder="1" applyAlignment="1">
      <alignment vertical="center"/>
    </xf>
    <xf numFmtId="43" fontId="3" fillId="3" borderId="24" xfId="1" applyNumberFormat="1" applyFont="1" applyFill="1" applyBorder="1" applyAlignment="1">
      <alignment vertical="center"/>
    </xf>
    <xf numFmtId="9" fontId="3" fillId="3" borderId="2" xfId="1" applyNumberFormat="1" applyFont="1" applyFill="1" applyBorder="1" applyAlignment="1">
      <alignment vertical="center"/>
    </xf>
    <xf numFmtId="9" fontId="3" fillId="3" borderId="6" xfId="1" applyNumberFormat="1" applyFont="1" applyFill="1" applyBorder="1" applyAlignment="1">
      <alignment vertical="center"/>
    </xf>
    <xf numFmtId="9" fontId="3" fillId="3" borderId="22" xfId="1" applyNumberFormat="1" applyFont="1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43" fontId="0" fillId="2" borderId="0" xfId="0" applyNumberFormat="1" applyFill="1" applyAlignment="1">
      <alignment vertical="center"/>
    </xf>
    <xf numFmtId="14" fontId="3" fillId="2" borderId="0" xfId="0" applyNumberFormat="1" applyFont="1" applyFill="1" applyAlignment="1">
      <alignment vertical="center"/>
    </xf>
    <xf numFmtId="0" fontId="3" fillId="2" borderId="31" xfId="0" applyFont="1" applyFill="1" applyBorder="1" applyAlignment="1">
      <alignment horizontal="center" vertical="center" wrapText="1"/>
    </xf>
    <xf numFmtId="15" fontId="3" fillId="2" borderId="32" xfId="0" applyNumberFormat="1" applyFont="1" applyFill="1" applyBorder="1" applyAlignment="1">
      <alignment horizontal="center" vertical="center"/>
    </xf>
    <xf numFmtId="0" fontId="3" fillId="2" borderId="33" xfId="0" quotePrefix="1" applyFont="1" applyFill="1" applyBorder="1" applyAlignment="1">
      <alignment horizontal="center" vertical="center"/>
    </xf>
    <xf numFmtId="43" fontId="3" fillId="2" borderId="34" xfId="1" applyNumberFormat="1" applyFont="1" applyFill="1" applyBorder="1" applyAlignment="1">
      <alignment vertical="center"/>
    </xf>
    <xf numFmtId="43" fontId="3" fillId="2" borderId="35" xfId="1" applyNumberFormat="1" applyFont="1" applyFill="1" applyBorder="1" applyAlignment="1">
      <alignment vertical="center"/>
    </xf>
    <xf numFmtId="43" fontId="3" fillId="2" borderId="36" xfId="1" applyNumberFormat="1" applyFon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43" fontId="3" fillId="2" borderId="37" xfId="1" applyNumberFormat="1" applyFont="1" applyFill="1" applyBorder="1" applyAlignment="1">
      <alignment vertical="center"/>
    </xf>
    <xf numFmtId="43" fontId="3" fillId="2" borderId="38" xfId="1" applyNumberFormat="1" applyFont="1" applyFill="1" applyBorder="1" applyAlignment="1">
      <alignment vertical="center"/>
    </xf>
    <xf numFmtId="43" fontId="3" fillId="2" borderId="39" xfId="1" applyNumberFormat="1" applyFont="1" applyFill="1" applyBorder="1" applyAlignment="1">
      <alignment vertical="center"/>
    </xf>
    <xf numFmtId="0" fontId="6" fillId="0" borderId="0" xfId="0" applyFont="1"/>
    <xf numFmtId="164" fontId="2" fillId="2" borderId="0" xfId="1" applyFont="1" applyFill="1" applyBorder="1" applyAlignment="1">
      <alignment vertical="center"/>
    </xf>
    <xf numFmtId="0" fontId="6" fillId="2" borderId="40" xfId="0" applyFont="1" applyFill="1" applyBorder="1" applyAlignment="1">
      <alignment vertical="center"/>
    </xf>
    <xf numFmtId="0" fontId="6" fillId="2" borderId="40" xfId="0" applyFont="1" applyFill="1" applyBorder="1" applyAlignment="1">
      <alignment horizontal="center" vertical="center" wrapText="1"/>
    </xf>
    <xf numFmtId="14" fontId="6" fillId="2" borderId="40" xfId="0" applyNumberFormat="1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64" fontId="9" fillId="2" borderId="40" xfId="1" applyFont="1" applyFill="1" applyBorder="1" applyAlignment="1">
      <alignment horizontal="center" vertical="center"/>
    </xf>
    <xf numFmtId="164" fontId="6" fillId="2" borderId="40" xfId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43" fontId="8" fillId="2" borderId="3" xfId="1" applyNumberFormat="1" applyFont="1" applyFill="1" applyBorder="1" applyAlignment="1">
      <alignment horizontal="center" vertical="center"/>
    </xf>
    <xf numFmtId="43" fontId="8" fillId="2" borderId="15" xfId="1" applyNumberFormat="1" applyFont="1" applyFill="1" applyBorder="1" applyAlignment="1">
      <alignment horizontal="center" vertical="center"/>
    </xf>
    <xf numFmtId="43" fontId="7" fillId="2" borderId="26" xfId="1" applyNumberFormat="1" applyFont="1" applyFill="1" applyBorder="1" applyAlignment="1">
      <alignment horizontal="center" vertical="center"/>
    </xf>
    <xf numFmtId="43" fontId="7" fillId="2" borderId="1" xfId="1" applyNumberFormat="1" applyFont="1" applyFill="1" applyBorder="1" applyAlignment="1">
      <alignment horizontal="center" vertical="center"/>
    </xf>
    <xf numFmtId="43" fontId="7" fillId="2" borderId="27" xfId="1" applyNumberFormat="1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0"/>
  <sheetViews>
    <sheetView tabSelected="1" topLeftCell="A23" zoomScale="115" zoomScaleNormal="115" workbookViewId="0">
      <selection activeCell="B39" sqref="B39"/>
    </sheetView>
  </sheetViews>
  <sheetFormatPr defaultColWidth="9" defaultRowHeight="20.100000000000001" customHeight="1" x14ac:dyDescent="0.25"/>
  <cols>
    <col min="1" max="1" width="18.85546875" style="8" customWidth="1"/>
    <col min="2" max="2" width="30" style="8" customWidth="1"/>
    <col min="3" max="3" width="13.42578125" style="8" bestFit="1" customWidth="1"/>
    <col min="4" max="4" width="16.7109375" style="8" customWidth="1"/>
    <col min="5" max="5" width="13.28515625" style="8" bestFit="1" customWidth="1"/>
    <col min="6" max="7" width="13.28515625" style="8" customWidth="1"/>
    <col min="8" max="8" width="14.7109375" style="40" customWidth="1"/>
    <col min="9" max="9" width="12.85546875" style="40" bestFit="1" customWidth="1"/>
    <col min="10" max="10" width="10.7109375" style="8" bestFit="1" customWidth="1"/>
    <col min="11" max="11" width="12.140625" style="8" customWidth="1"/>
    <col min="12" max="14" width="14.85546875" style="8" customWidth="1"/>
    <col min="15" max="15" width="13" style="8" customWidth="1"/>
    <col min="16" max="16" width="21.7109375" style="8" bestFit="1" customWidth="1"/>
    <col min="17" max="17" width="12.7109375" style="8" bestFit="1" customWidth="1"/>
    <col min="18" max="18" width="14.5703125" style="8" customWidth="1"/>
    <col min="19" max="19" width="14.85546875" style="8" customWidth="1"/>
    <col min="20" max="20" width="92.42578125" style="8" customWidth="1"/>
    <col min="21" max="21" width="12.140625" style="8" customWidth="1"/>
    <col min="22" max="16384" width="9" style="8"/>
  </cols>
  <sheetData>
    <row r="1" spans="1:29" ht="20.100000000000001" customHeight="1" x14ac:dyDescent="0.25">
      <c r="A1" s="78" t="s">
        <v>15</v>
      </c>
      <c r="B1" s="79" t="s">
        <v>5</v>
      </c>
      <c r="E1" s="9"/>
      <c r="F1" s="9"/>
      <c r="G1" s="9"/>
      <c r="H1" s="10"/>
      <c r="I1" s="10"/>
    </row>
    <row r="2" spans="1:29" ht="20.100000000000001" customHeight="1" x14ac:dyDescent="0.25">
      <c r="A2" s="78" t="s">
        <v>16</v>
      </c>
      <c r="B2" t="s">
        <v>17</v>
      </c>
      <c r="C2" s="11"/>
      <c r="D2" s="11"/>
      <c r="G2" s="12"/>
      <c r="I2" s="12"/>
      <c r="J2" s="13"/>
      <c r="K2" s="13"/>
      <c r="L2" s="13"/>
      <c r="M2" s="13"/>
      <c r="N2" s="13"/>
      <c r="O2" s="13"/>
      <c r="P2" s="13"/>
      <c r="Q2" s="67">
        <v>45411</v>
      </c>
      <c r="R2" s="13"/>
    </row>
    <row r="3" spans="1:29" ht="20.100000000000001" customHeight="1" thickBot="1" x14ac:dyDescent="0.3">
      <c r="A3" s="78" t="s">
        <v>18</v>
      </c>
      <c r="B3" t="s">
        <v>36</v>
      </c>
      <c r="C3" s="11"/>
      <c r="D3" s="11"/>
      <c r="G3" s="12"/>
      <c r="I3" s="12"/>
      <c r="J3" s="13"/>
      <c r="K3" s="13"/>
      <c r="L3" s="13"/>
      <c r="M3" s="13"/>
      <c r="N3" s="13"/>
      <c r="O3" s="13"/>
      <c r="P3" s="13"/>
      <c r="Q3" s="67"/>
      <c r="R3" s="13"/>
    </row>
    <row r="4" spans="1:29" ht="18.75" customHeight="1" thickBot="1" x14ac:dyDescent="0.3">
      <c r="A4" s="78" t="s">
        <v>19</v>
      </c>
      <c r="B4" t="s">
        <v>36</v>
      </c>
      <c r="C4" s="14"/>
      <c r="D4" s="14"/>
      <c r="E4" s="14"/>
      <c r="F4" s="13"/>
      <c r="G4" s="13"/>
      <c r="H4" s="15"/>
      <c r="I4" s="15"/>
      <c r="J4" s="13"/>
      <c r="K4" s="13"/>
      <c r="P4" s="13"/>
      <c r="Q4" s="16"/>
      <c r="R4" s="16"/>
    </row>
    <row r="5" spans="1:29" ht="20.100000000000001" customHeight="1" thickBot="1" x14ac:dyDescent="0.3">
      <c r="A5" s="80" t="s">
        <v>20</v>
      </c>
      <c r="B5" s="81" t="s">
        <v>21</v>
      </c>
      <c r="C5" s="82" t="s">
        <v>22</v>
      </c>
      <c r="D5" s="83" t="s">
        <v>23</v>
      </c>
      <c r="E5" s="81" t="s">
        <v>24</v>
      </c>
      <c r="F5" s="81" t="s">
        <v>25</v>
      </c>
      <c r="G5" s="83" t="s">
        <v>26</v>
      </c>
      <c r="H5" s="84" t="s">
        <v>27</v>
      </c>
      <c r="I5" s="85" t="s">
        <v>0</v>
      </c>
      <c r="J5" s="81" t="s">
        <v>28</v>
      </c>
      <c r="K5" s="81" t="s">
        <v>29</v>
      </c>
      <c r="L5" s="81" t="s">
        <v>30</v>
      </c>
      <c r="M5" s="7" t="s">
        <v>3</v>
      </c>
      <c r="N5" s="81" t="s">
        <v>31</v>
      </c>
      <c r="O5" s="7" t="s">
        <v>2</v>
      </c>
      <c r="P5" s="81" t="s">
        <v>32</v>
      </c>
      <c r="Q5" s="1"/>
      <c r="R5" s="81" t="s">
        <v>33</v>
      </c>
      <c r="S5" s="81" t="s">
        <v>34</v>
      </c>
      <c r="T5" s="7" t="s">
        <v>1</v>
      </c>
    </row>
    <row r="6" spans="1:29" ht="20.100000000000001" customHeight="1" x14ac:dyDescent="0.25">
      <c r="B6" s="17"/>
      <c r="C6" s="18"/>
      <c r="D6" s="18"/>
      <c r="E6" s="19"/>
      <c r="F6" s="42"/>
      <c r="G6" s="42"/>
      <c r="H6" s="25">
        <v>0.18</v>
      </c>
      <c r="I6" s="21"/>
      <c r="J6" s="22">
        <v>0.01</v>
      </c>
      <c r="K6" s="23">
        <v>0.05</v>
      </c>
      <c r="L6" s="23">
        <v>0.05</v>
      </c>
      <c r="M6" s="23">
        <v>0.1</v>
      </c>
      <c r="N6" s="23">
        <v>0.18</v>
      </c>
      <c r="O6" s="23"/>
      <c r="P6" s="24"/>
      <c r="Q6" s="1"/>
      <c r="R6" s="20"/>
      <c r="S6" s="26"/>
      <c r="T6" s="24"/>
    </row>
    <row r="7" spans="1:29" s="47" customFormat="1" ht="20.100000000000001" customHeight="1" x14ac:dyDescent="0.25">
      <c r="B7" s="58"/>
      <c r="C7" s="59"/>
      <c r="D7" s="55"/>
      <c r="E7" s="60"/>
      <c r="F7" s="61"/>
      <c r="G7" s="61"/>
      <c r="H7" s="62"/>
      <c r="I7" s="54"/>
      <c r="J7" s="63"/>
      <c r="K7" s="64"/>
      <c r="L7" s="64"/>
      <c r="M7" s="64"/>
      <c r="N7" s="64"/>
      <c r="O7" s="64"/>
      <c r="P7" s="56"/>
      <c r="Q7" s="65">
        <f>A8</f>
        <v>62581</v>
      </c>
      <c r="R7" s="53"/>
      <c r="S7" s="57"/>
      <c r="T7" s="56"/>
    </row>
    <row r="8" spans="1:29" ht="57" x14ac:dyDescent="0.25">
      <c r="A8" s="8">
        <v>62581</v>
      </c>
      <c r="B8" s="3" t="s">
        <v>13</v>
      </c>
      <c r="C8" s="4">
        <v>45344</v>
      </c>
      <c r="D8" s="44">
        <v>61</v>
      </c>
      <c r="E8" s="27">
        <v>119096</v>
      </c>
      <c r="F8" s="43">
        <v>0</v>
      </c>
      <c r="G8" s="43">
        <f>ROUND(E8-F8,0)</f>
        <v>119096</v>
      </c>
      <c r="H8" s="20">
        <f>ROUND(G8*H6,0)</f>
        <v>21437</v>
      </c>
      <c r="I8" s="21">
        <f>G8+H8</f>
        <v>140533</v>
      </c>
      <c r="J8" s="28">
        <f>ROUND(G8*$J$6,)</f>
        <v>1191</v>
      </c>
      <c r="K8" s="28">
        <f>ROUND(G8*$K$6,)</f>
        <v>5955</v>
      </c>
      <c r="L8" s="28"/>
      <c r="M8" s="24"/>
      <c r="N8" s="24">
        <f>H8</f>
        <v>21437</v>
      </c>
      <c r="O8" s="24">
        <v>0</v>
      </c>
      <c r="P8" s="24">
        <f>ROUND(I8-SUM(J8:O8),0)</f>
        <v>111950</v>
      </c>
      <c r="Q8" s="1"/>
      <c r="R8" s="20">
        <v>100000</v>
      </c>
      <c r="S8" s="26">
        <v>99000</v>
      </c>
      <c r="T8" s="29" t="s">
        <v>4</v>
      </c>
    </row>
    <row r="9" spans="1:29" ht="57" x14ac:dyDescent="0.25">
      <c r="A9" s="8">
        <v>62581</v>
      </c>
      <c r="B9" s="3" t="s">
        <v>13</v>
      </c>
      <c r="C9" s="4">
        <v>45344</v>
      </c>
      <c r="D9" s="44">
        <v>62</v>
      </c>
      <c r="E9" s="27">
        <v>38100</v>
      </c>
      <c r="F9" s="43">
        <v>0</v>
      </c>
      <c r="G9" s="43">
        <f>ROUND(E9-F9,0)</f>
        <v>38100</v>
      </c>
      <c r="H9" s="20">
        <f>G9*18%</f>
        <v>6858</v>
      </c>
      <c r="I9" s="21">
        <f>G9+H9</f>
        <v>44958</v>
      </c>
      <c r="J9" s="28">
        <f>ROUND(G9*$J$6,)</f>
        <v>381</v>
      </c>
      <c r="K9" s="28">
        <f>ROUND(G9*$K$6,)</f>
        <v>1905</v>
      </c>
      <c r="L9" s="28"/>
      <c r="M9" s="24"/>
      <c r="N9" s="24">
        <f>H9</f>
        <v>6858</v>
      </c>
      <c r="O9" s="24"/>
      <c r="P9" s="24">
        <f>ROUND(I9-SUM(J9:O9),0)</f>
        <v>35814</v>
      </c>
      <c r="Q9" s="1"/>
      <c r="R9" s="20">
        <v>12951</v>
      </c>
      <c r="S9" s="26">
        <v>12951</v>
      </c>
      <c r="T9" s="29" t="s">
        <v>6</v>
      </c>
    </row>
    <row r="10" spans="1:29" ht="20.100000000000001" customHeight="1" x14ac:dyDescent="0.25">
      <c r="A10" s="8">
        <v>62581</v>
      </c>
      <c r="B10" t="s">
        <v>14</v>
      </c>
      <c r="C10" s="4"/>
      <c r="D10" s="44" t="s">
        <v>35</v>
      </c>
      <c r="E10" s="19">
        <f>N8+N9</f>
        <v>28295</v>
      </c>
      <c r="F10" s="30"/>
      <c r="G10" s="43">
        <f>E10-F10</f>
        <v>28295</v>
      </c>
      <c r="H10" s="20">
        <v>0</v>
      </c>
      <c r="I10" s="21">
        <f>G10+H10</f>
        <v>28295</v>
      </c>
      <c r="J10" s="28">
        <v>0</v>
      </c>
      <c r="K10" s="24"/>
      <c r="L10" s="24"/>
      <c r="M10" s="31"/>
      <c r="N10" s="31"/>
      <c r="O10" s="24"/>
      <c r="P10" s="24">
        <f>I10-SUM(J10:N10)</f>
        <v>28295</v>
      </c>
      <c r="Q10" s="1"/>
      <c r="R10" s="26">
        <v>35814</v>
      </c>
      <c r="S10" s="26">
        <v>35814</v>
      </c>
      <c r="T10" s="29" t="s">
        <v>7</v>
      </c>
    </row>
    <row r="11" spans="1:29" ht="20.100000000000001" customHeight="1" x14ac:dyDescent="0.25">
      <c r="A11" s="8">
        <v>62581</v>
      </c>
      <c r="B11" s="3"/>
      <c r="C11" s="4"/>
      <c r="D11" s="44"/>
      <c r="E11" s="27"/>
      <c r="F11" s="43"/>
      <c r="G11" s="43"/>
      <c r="H11" s="20"/>
      <c r="I11" s="21"/>
      <c r="J11" s="28"/>
      <c r="K11" s="24"/>
      <c r="L11" s="24"/>
      <c r="M11" s="24"/>
      <c r="N11" s="24"/>
      <c r="O11" s="24"/>
      <c r="P11" s="24"/>
      <c r="Q11" s="1"/>
      <c r="R11" s="26">
        <v>28295</v>
      </c>
      <c r="S11" s="26">
        <v>28295</v>
      </c>
      <c r="T11" s="29" t="s">
        <v>8</v>
      </c>
    </row>
    <row r="12" spans="1:29" ht="20.100000000000001" customHeight="1" x14ac:dyDescent="0.25">
      <c r="B12" s="3"/>
      <c r="C12" s="4"/>
      <c r="D12" s="44"/>
      <c r="E12" s="27"/>
      <c r="F12" s="43"/>
      <c r="G12" s="43"/>
      <c r="H12" s="20"/>
      <c r="I12" s="21"/>
      <c r="J12" s="28"/>
      <c r="K12" s="24"/>
      <c r="L12" s="24"/>
      <c r="M12" s="24"/>
      <c r="N12" s="24"/>
      <c r="O12" s="24"/>
      <c r="P12" s="24"/>
      <c r="Q12" s="1"/>
      <c r="R12" s="20"/>
      <c r="S12" s="26"/>
      <c r="T12" s="26"/>
    </row>
    <row r="13" spans="1:29" s="47" customFormat="1" ht="20.100000000000001" customHeight="1" x14ac:dyDescent="0.25">
      <c r="B13" s="48"/>
      <c r="C13" s="49"/>
      <c r="D13" s="50"/>
      <c r="E13" s="51"/>
      <c r="F13" s="52"/>
      <c r="G13" s="52"/>
      <c r="H13" s="53"/>
      <c r="I13" s="54"/>
      <c r="J13" s="55"/>
      <c r="K13" s="56"/>
      <c r="L13" s="56"/>
      <c r="M13" s="56"/>
      <c r="N13" s="56"/>
      <c r="O13" s="56"/>
      <c r="P13" s="56"/>
      <c r="Q13" s="65">
        <f>A14</f>
        <v>62565</v>
      </c>
      <c r="R13" s="53"/>
      <c r="S13" s="57"/>
      <c r="T13" s="57"/>
      <c r="U13" s="66">
        <f>SUM(P8:P11)-SUM(S8:S11)</f>
        <v>-1</v>
      </c>
      <c r="V13" s="8"/>
      <c r="W13" s="8"/>
      <c r="X13" s="8"/>
      <c r="Y13" s="8"/>
      <c r="Z13" s="8"/>
      <c r="AA13" s="8"/>
      <c r="AB13" s="8"/>
      <c r="AC13" s="8"/>
    </row>
    <row r="14" spans="1:29" ht="42.75" x14ac:dyDescent="0.25">
      <c r="A14" s="8">
        <v>62565</v>
      </c>
      <c r="B14" s="3" t="s">
        <v>12</v>
      </c>
      <c r="C14" s="4">
        <v>45341</v>
      </c>
      <c r="D14" s="44">
        <v>60</v>
      </c>
      <c r="E14" s="27">
        <v>200000</v>
      </c>
      <c r="F14" s="43">
        <v>62619</v>
      </c>
      <c r="G14" s="43">
        <f>ROUND(E14-F14,0)</f>
        <v>137381</v>
      </c>
      <c r="H14" s="20">
        <f>ROUND(G14*H6,0)</f>
        <v>24729</v>
      </c>
      <c r="I14" s="21">
        <f>G14+H14</f>
        <v>162110</v>
      </c>
      <c r="J14" s="28">
        <f>ROUND(G14*$J$6,)</f>
        <v>1374</v>
      </c>
      <c r="K14" s="24">
        <f>ROUND(G14*5%,0)</f>
        <v>6869</v>
      </c>
      <c r="L14" s="24">
        <v>0</v>
      </c>
      <c r="M14" s="24">
        <v>0</v>
      </c>
      <c r="N14" s="24">
        <f>H14</f>
        <v>24729</v>
      </c>
      <c r="O14" s="24"/>
      <c r="P14" s="24">
        <f>ROUND(I14-SUM(J14:O14),0)</f>
        <v>129138</v>
      </c>
      <c r="Q14" s="1"/>
      <c r="R14" s="20">
        <v>100000</v>
      </c>
      <c r="S14" s="26">
        <v>99000</v>
      </c>
      <c r="T14" s="29" t="s">
        <v>9</v>
      </c>
    </row>
    <row r="15" spans="1:29" ht="15" x14ac:dyDescent="0.25">
      <c r="A15" s="8">
        <v>62565</v>
      </c>
      <c r="B15" t="s">
        <v>14</v>
      </c>
      <c r="C15" s="4"/>
      <c r="D15" s="44">
        <v>60</v>
      </c>
      <c r="E15" s="27">
        <f>N14</f>
        <v>24729</v>
      </c>
      <c r="F15" s="43">
        <v>0</v>
      </c>
      <c r="G15" s="43"/>
      <c r="H15" s="20"/>
      <c r="I15" s="21"/>
      <c r="J15" s="28"/>
      <c r="K15" s="24"/>
      <c r="L15" s="24"/>
      <c r="M15" s="24"/>
      <c r="N15" s="24"/>
      <c r="O15" s="24"/>
      <c r="P15" s="24">
        <f>E15</f>
        <v>24729</v>
      </c>
      <c r="Q15" s="6"/>
      <c r="R15" s="20">
        <v>30138</v>
      </c>
      <c r="S15" s="26">
        <v>30138</v>
      </c>
      <c r="T15" s="29" t="s">
        <v>10</v>
      </c>
    </row>
    <row r="16" spans="1:29" ht="42.75" x14ac:dyDescent="0.25">
      <c r="A16" s="8">
        <v>62565</v>
      </c>
      <c r="B16" s="3" t="s">
        <v>12</v>
      </c>
      <c r="C16" s="4">
        <v>45359</v>
      </c>
      <c r="D16" s="44">
        <v>64</v>
      </c>
      <c r="E16" s="27">
        <v>40000</v>
      </c>
      <c r="F16" s="43">
        <v>0</v>
      </c>
      <c r="G16" s="43">
        <f>ROUND(E16-F16,0)</f>
        <v>40000</v>
      </c>
      <c r="H16" s="20">
        <f>G16*18%</f>
        <v>7200</v>
      </c>
      <c r="I16" s="21">
        <f>G16+H16</f>
        <v>47200</v>
      </c>
      <c r="J16" s="28">
        <f>ROUND(G16*$J$6,)</f>
        <v>400</v>
      </c>
      <c r="K16" s="24">
        <f>G16*5%</f>
        <v>2000</v>
      </c>
      <c r="L16" s="24">
        <v>0</v>
      </c>
      <c r="M16" s="24">
        <v>0</v>
      </c>
      <c r="N16" s="24">
        <f>H16</f>
        <v>7200</v>
      </c>
      <c r="O16" s="24"/>
      <c r="P16" s="24">
        <f>ROUND(I16-SUM(J16:O16),0)</f>
        <v>37600</v>
      </c>
      <c r="Q16" s="6"/>
      <c r="R16" s="30">
        <v>24729</v>
      </c>
      <c r="S16" s="32">
        <v>24729</v>
      </c>
      <c r="T16" s="29" t="s">
        <v>11</v>
      </c>
    </row>
    <row r="17" spans="1:21" ht="42.75" x14ac:dyDescent="0.25">
      <c r="A17" s="8">
        <v>62565</v>
      </c>
      <c r="B17" s="3" t="s">
        <v>12</v>
      </c>
      <c r="C17" s="4">
        <v>45386</v>
      </c>
      <c r="D17" s="44">
        <v>2</v>
      </c>
      <c r="E17" s="27">
        <v>160000</v>
      </c>
      <c r="F17" s="43">
        <v>64873</v>
      </c>
      <c r="G17" s="43">
        <f>ROUND(E17-F17,0)</f>
        <v>95127</v>
      </c>
      <c r="H17" s="20">
        <f>G17*18%</f>
        <v>17122.86</v>
      </c>
      <c r="I17" s="21">
        <f>G17+H17</f>
        <v>112249.86</v>
      </c>
      <c r="J17" s="28">
        <f>ROUND(G17*$J$6,)</f>
        <v>951</v>
      </c>
      <c r="K17" s="24">
        <f>G17*5%</f>
        <v>4756.3500000000004</v>
      </c>
      <c r="L17" s="24">
        <v>0</v>
      </c>
      <c r="M17" s="24">
        <v>0</v>
      </c>
      <c r="N17" s="24">
        <f>H17</f>
        <v>17122.86</v>
      </c>
      <c r="O17" s="24"/>
      <c r="P17" s="24">
        <f>ROUND(I17-SUM(J17:O17),0)</f>
        <v>89420</v>
      </c>
      <c r="Q17" s="6"/>
      <c r="R17" s="76"/>
      <c r="S17" s="77"/>
      <c r="T17" s="33"/>
    </row>
    <row r="18" spans="1:21" ht="20.100000000000001" customHeight="1" x14ac:dyDescent="0.25">
      <c r="A18" s="47"/>
      <c r="B18" s="48"/>
      <c r="C18" s="49"/>
      <c r="D18" s="50"/>
      <c r="E18" s="51"/>
      <c r="F18" s="52"/>
      <c r="G18" s="52"/>
      <c r="H18" s="53"/>
      <c r="I18" s="54"/>
      <c r="J18" s="55"/>
      <c r="K18" s="56"/>
      <c r="L18" s="56"/>
      <c r="M18" s="56"/>
      <c r="N18" s="56"/>
      <c r="O18" s="56"/>
      <c r="P18" s="56"/>
      <c r="Q18" s="65">
        <f>A19</f>
        <v>0</v>
      </c>
      <c r="R18" s="53"/>
      <c r="S18" s="57"/>
      <c r="T18" s="57"/>
      <c r="U18" s="66">
        <f>SUM(P14:P17)-SUM(S14:S17)</f>
        <v>127020</v>
      </c>
    </row>
    <row r="19" spans="1:21" ht="20.100000000000001" customHeight="1" x14ac:dyDescent="0.25">
      <c r="B19" s="3"/>
      <c r="C19" s="4"/>
      <c r="D19" s="44"/>
      <c r="E19" s="27"/>
      <c r="F19" s="43"/>
      <c r="G19" s="43"/>
      <c r="H19" s="20"/>
      <c r="I19" s="21"/>
      <c r="J19" s="28"/>
      <c r="K19" s="24"/>
      <c r="L19" s="24"/>
      <c r="M19" s="24"/>
      <c r="N19" s="24"/>
      <c r="O19" s="24"/>
      <c r="P19" s="24"/>
      <c r="Q19" s="1"/>
      <c r="R19" s="20"/>
      <c r="S19" s="26"/>
      <c r="T19" s="29"/>
    </row>
    <row r="20" spans="1:21" ht="20.100000000000001" customHeight="1" x14ac:dyDescent="0.25">
      <c r="B20" s="3"/>
      <c r="C20" s="4"/>
      <c r="D20" s="44"/>
      <c r="E20" s="27"/>
      <c r="F20" s="43"/>
      <c r="G20" s="43"/>
      <c r="H20" s="20"/>
      <c r="I20" s="21"/>
      <c r="J20" s="28"/>
      <c r="K20" s="24"/>
      <c r="L20" s="24"/>
      <c r="M20" s="24"/>
      <c r="N20" s="24"/>
      <c r="O20" s="24"/>
      <c r="P20" s="24"/>
      <c r="Q20" s="6"/>
      <c r="R20" s="20"/>
      <c r="S20" s="26"/>
      <c r="T20" s="29"/>
    </row>
    <row r="21" spans="1:21" ht="20.100000000000001" customHeight="1" x14ac:dyDescent="0.25">
      <c r="B21" s="3"/>
      <c r="C21" s="4"/>
      <c r="D21" s="44"/>
      <c r="E21" s="27"/>
      <c r="F21" s="43"/>
      <c r="G21" s="43"/>
      <c r="H21" s="20"/>
      <c r="I21" s="21"/>
      <c r="J21" s="28"/>
      <c r="K21" s="24"/>
      <c r="L21" s="24"/>
      <c r="M21" s="24"/>
      <c r="N21" s="24"/>
      <c r="O21" s="24"/>
      <c r="P21" s="24"/>
      <c r="Q21" s="6"/>
      <c r="R21" s="30"/>
      <c r="S21" s="32"/>
      <c r="T21" s="33"/>
    </row>
    <row r="22" spans="1:21" ht="20.100000000000001" customHeight="1" x14ac:dyDescent="0.25">
      <c r="B22" s="68"/>
      <c r="C22" s="69"/>
      <c r="D22" s="70"/>
      <c r="E22" s="71"/>
      <c r="F22" s="15"/>
      <c r="G22" s="15"/>
      <c r="H22" s="72"/>
      <c r="I22" s="73"/>
      <c r="J22" s="74"/>
      <c r="K22" s="75"/>
      <c r="L22" s="75"/>
      <c r="M22" s="75"/>
      <c r="N22" s="75"/>
      <c r="O22" s="75"/>
      <c r="P22" s="75"/>
      <c r="Q22" s="6"/>
      <c r="R22" s="76"/>
      <c r="S22" s="77"/>
      <c r="T22" s="33"/>
    </row>
    <row r="23" spans="1:21" ht="20.100000000000001" customHeight="1" thickBot="1" x14ac:dyDescent="0.3">
      <c r="B23" s="2"/>
      <c r="C23" s="5"/>
      <c r="D23" s="5"/>
      <c r="E23" s="34"/>
      <c r="F23" s="34"/>
      <c r="G23" s="34"/>
      <c r="H23" s="35"/>
      <c r="I23" s="36"/>
      <c r="J23" s="37"/>
      <c r="K23" s="38"/>
      <c r="L23" s="38"/>
      <c r="M23" s="38"/>
      <c r="N23" s="38"/>
      <c r="O23" s="38"/>
      <c r="P23" s="38"/>
      <c r="Q23" s="6"/>
      <c r="R23" s="35"/>
      <c r="S23" s="39"/>
      <c r="T23" s="38"/>
    </row>
    <row r="24" spans="1:21" ht="20.100000000000001" customHeight="1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1"/>
      <c r="T24" s="20"/>
    </row>
    <row r="25" spans="1:21" ht="20.100000000000001" customHeight="1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1"/>
      <c r="T25" s="30"/>
    </row>
    <row r="26" spans="1:21" ht="20.100000000000001" customHeight="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45"/>
      <c r="K26" s="45"/>
      <c r="L26" s="45"/>
      <c r="M26" s="45"/>
      <c r="N26" s="45"/>
      <c r="O26" s="45"/>
      <c r="P26" s="45"/>
      <c r="Q26" s="45"/>
      <c r="R26" s="45"/>
      <c r="S26" s="41"/>
      <c r="T26" s="30"/>
    </row>
    <row r="27" spans="1:21" ht="20.100000000000001" customHeight="1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1"/>
      <c r="T27" s="30"/>
    </row>
    <row r="28" spans="1:21" ht="20.100000000000001" customHeight="1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41"/>
      <c r="T28" s="46"/>
    </row>
    <row r="29" spans="1:21" ht="20.100000000000001" customHeight="1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1"/>
      <c r="T29" s="30"/>
    </row>
    <row r="34" spans="11:14" ht="20.100000000000001" customHeight="1" thickBot="1" x14ac:dyDescent="0.3"/>
    <row r="35" spans="11:14" ht="20.100000000000001" customHeight="1" thickBot="1" x14ac:dyDescent="0.3">
      <c r="K35" s="90"/>
      <c r="L35" s="91"/>
      <c r="M35" s="91"/>
      <c r="N35" s="92"/>
    </row>
    <row r="36" spans="11:14" ht="20.100000000000001" customHeight="1" x14ac:dyDescent="0.25">
      <c r="K36" s="93"/>
      <c r="L36" s="94"/>
      <c r="M36" s="94"/>
      <c r="N36" s="95"/>
    </row>
    <row r="37" spans="11:14" ht="20.100000000000001" customHeight="1" x14ac:dyDescent="0.25">
      <c r="K37" s="86"/>
      <c r="L37" s="87"/>
      <c r="M37" s="88"/>
      <c r="N37" s="89"/>
    </row>
    <row r="38" spans="11:14" ht="20.100000000000001" customHeight="1" x14ac:dyDescent="0.25">
      <c r="K38" s="86"/>
      <c r="L38" s="87"/>
      <c r="M38" s="88"/>
      <c r="N38" s="89"/>
    </row>
    <row r="39" spans="11:14" ht="20.100000000000001" customHeight="1" x14ac:dyDescent="0.25">
      <c r="K39" s="86"/>
      <c r="L39" s="87"/>
      <c r="M39" s="88"/>
      <c r="N39" s="89"/>
    </row>
    <row r="40" spans="11:14" ht="20.100000000000001" customHeight="1" x14ac:dyDescent="0.25">
      <c r="K40" s="86"/>
      <c r="L40" s="87"/>
      <c r="M40" s="88"/>
      <c r="N40" s="89"/>
    </row>
  </sheetData>
  <mergeCells count="10">
    <mergeCell ref="K39:L39"/>
    <mergeCell ref="M39:N39"/>
    <mergeCell ref="K40:L40"/>
    <mergeCell ref="M40:N40"/>
    <mergeCell ref="K35:N35"/>
    <mergeCell ref="K36:N36"/>
    <mergeCell ref="K37:L37"/>
    <mergeCell ref="M37:N37"/>
    <mergeCell ref="K38:L38"/>
    <mergeCell ref="M38:N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Anish Lcepl</cp:lastModifiedBy>
  <cp:lastPrinted>2022-06-10T14:20:18Z</cp:lastPrinted>
  <dcterms:created xsi:type="dcterms:W3CDTF">2022-06-10T14:11:52Z</dcterms:created>
  <dcterms:modified xsi:type="dcterms:W3CDTF">2025-05-31T10:20:00Z</dcterms:modified>
</cp:coreProperties>
</file>