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Anish\Anish\Rishal construction\"/>
    </mc:Choice>
  </mc:AlternateContent>
  <xr:revisionPtr revIDLastSave="0" documentId="13_ncr:1_{6830372F-9B8D-46A4-AE89-224C7451A8C1}" xr6:coauthVersionLast="36" xr6:coauthVersionMax="47" xr10:uidLastSave="{00000000-0000-0000-0000-000000000000}"/>
  <bookViews>
    <workbookView xWindow="0" yWindow="0" windowWidth="23040" windowHeight="8940" activeTab="2" xr2:uid="{00000000-000D-0000-FFFF-FFFF00000000}"/>
  </bookViews>
  <sheets>
    <sheet name="Sheet1" sheetId="1" r:id="rId1"/>
    <sheet name="Sheet1 (2)" sheetId="2" r:id="rId2"/>
    <sheet name="Sheet1 (3)" sheetId="3" r:id="rId3"/>
  </sheets>
  <definedNames>
    <definedName name="_xlnm.Print_Area" localSheetId="0">Sheet1!$A$1:$W$48</definedName>
    <definedName name="_xlnm.Print_Area" localSheetId="2">'Sheet1 (3)'!$A$1:$V$49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H12" i="3" s="1"/>
  <c r="N12" i="3" s="1"/>
  <c r="S11" i="3"/>
  <c r="V11" i="3" s="1"/>
  <c r="G8" i="3"/>
  <c r="M8" i="3" s="1"/>
  <c r="S7" i="3"/>
  <c r="V7" i="3" s="1"/>
  <c r="G32" i="3"/>
  <c r="L32" i="3" s="1"/>
  <c r="S31" i="3"/>
  <c r="V31" i="3" s="1"/>
  <c r="S28" i="3"/>
  <c r="V28" i="3" s="1"/>
  <c r="G28" i="3"/>
  <c r="H28" i="3" s="1"/>
  <c r="I28" i="3" s="1"/>
  <c r="S27" i="3"/>
  <c r="V27" i="3" s="1"/>
  <c r="S26" i="3"/>
  <c r="V26" i="3" s="1"/>
  <c r="S25" i="3"/>
  <c r="V25" i="3" s="1"/>
  <c r="S24" i="3"/>
  <c r="V24" i="3" s="1"/>
  <c r="G24" i="3"/>
  <c r="J24" i="3" s="1"/>
  <c r="S23" i="3"/>
  <c r="V23" i="3" s="1"/>
  <c r="S22" i="3"/>
  <c r="S21" i="3"/>
  <c r="G21" i="3"/>
  <c r="M21" i="3" s="1"/>
  <c r="S19" i="3"/>
  <c r="S18" i="3"/>
  <c r="V18" i="3" s="1"/>
  <c r="G18" i="3"/>
  <c r="M18" i="3" s="1"/>
  <c r="S16" i="3"/>
  <c r="V16" i="3" s="1"/>
  <c r="S15" i="3"/>
  <c r="V15" i="3" s="1"/>
  <c r="G15" i="3"/>
  <c r="J15" i="3" s="1"/>
  <c r="O14" i="2"/>
  <c r="G11" i="2"/>
  <c r="J11" i="2" s="1"/>
  <c r="T10" i="2"/>
  <c r="W10" i="2" s="1"/>
  <c r="Q10" i="2"/>
  <c r="G7" i="2"/>
  <c r="T6" i="2"/>
  <c r="W6" i="2" s="1"/>
  <c r="Q6" i="2"/>
  <c r="L11" i="2" l="1"/>
  <c r="M11" i="2"/>
  <c r="M15" i="2" s="1"/>
  <c r="L28" i="3"/>
  <c r="H11" i="2"/>
  <c r="N11" i="2" s="1"/>
  <c r="J12" i="3"/>
  <c r="L15" i="3"/>
  <c r="M28" i="3"/>
  <c r="L12" i="3"/>
  <c r="M12" i="3"/>
  <c r="K8" i="3"/>
  <c r="H8" i="3"/>
  <c r="N8" i="3" s="1"/>
  <c r="I12" i="3"/>
  <c r="H24" i="3"/>
  <c r="N24" i="3" s="1"/>
  <c r="E25" i="3" s="1"/>
  <c r="P25" i="3" s="1"/>
  <c r="M24" i="3"/>
  <c r="J18" i="3"/>
  <c r="L24" i="3"/>
  <c r="J32" i="3"/>
  <c r="J21" i="3"/>
  <c r="J8" i="3"/>
  <c r="K12" i="3"/>
  <c r="K15" i="3"/>
  <c r="M15" i="3"/>
  <c r="H18" i="3"/>
  <c r="N18" i="3" s="1"/>
  <c r="E19" i="3" s="1"/>
  <c r="P19" i="3" s="1"/>
  <c r="L18" i="3"/>
  <c r="H21" i="3"/>
  <c r="N21" i="3" s="1"/>
  <c r="E22" i="3" s="1"/>
  <c r="P22" i="3" s="1"/>
  <c r="L21" i="3"/>
  <c r="K24" i="3"/>
  <c r="J28" i="3"/>
  <c r="N28" i="3"/>
  <c r="E29" i="3" s="1"/>
  <c r="P29" i="3" s="1"/>
  <c r="K32" i="3"/>
  <c r="H15" i="3"/>
  <c r="N15" i="3" s="1"/>
  <c r="K18" i="3"/>
  <c r="K21" i="3"/>
  <c r="K28" i="3"/>
  <c r="H32" i="3"/>
  <c r="W15" i="2"/>
  <c r="H7" i="2"/>
  <c r="N7" i="2" s="1"/>
  <c r="K7" i="2"/>
  <c r="L7" i="2"/>
  <c r="L15" i="2" s="1"/>
  <c r="I7" i="2"/>
  <c r="J7" i="2"/>
  <c r="K11" i="2"/>
  <c r="P11" i="2" s="1"/>
  <c r="I11" i="2" l="1"/>
  <c r="P15" i="3"/>
  <c r="N15" i="2"/>
  <c r="P21" i="3"/>
  <c r="I8" i="3"/>
  <c r="P12" i="3"/>
  <c r="P8" i="3"/>
  <c r="P24" i="3"/>
  <c r="I21" i="3"/>
  <c r="I24" i="3"/>
  <c r="I18" i="3"/>
  <c r="P32" i="3"/>
  <c r="P28" i="3"/>
  <c r="P18" i="3"/>
  <c r="E16" i="3"/>
  <c r="I15" i="3"/>
  <c r="I32" i="3"/>
  <c r="N32" i="3"/>
  <c r="E33" i="3" s="1"/>
  <c r="P33" i="3" s="1"/>
  <c r="P7" i="2"/>
  <c r="P15" i="2" s="1"/>
  <c r="W17" i="2" s="1"/>
  <c r="K15" i="2"/>
  <c r="P16" i="3" l="1"/>
  <c r="Y37" i="1" l="1"/>
  <c r="F27" i="1"/>
  <c r="G27" i="1" s="1"/>
  <c r="H27" i="1" s="1"/>
  <c r="N27" i="1" s="1"/>
  <c r="E28" i="1" s="1"/>
  <c r="P28" i="1" s="1"/>
  <c r="F24" i="1"/>
  <c r="G24" i="1" s="1"/>
  <c r="M24" i="1" s="1"/>
  <c r="O38" i="1" l="1"/>
  <c r="I27" i="1"/>
  <c r="J27" i="1"/>
  <c r="K27" i="1"/>
  <c r="L27" i="1"/>
  <c r="M27" i="1"/>
  <c r="H24" i="1"/>
  <c r="N24" i="1" s="1"/>
  <c r="E25" i="1" s="1"/>
  <c r="P25" i="1" s="1"/>
  <c r="J24" i="1"/>
  <c r="K24" i="1"/>
  <c r="L24" i="1"/>
  <c r="I24" i="1" l="1"/>
  <c r="P27" i="1"/>
  <c r="Y30" i="1" s="1"/>
  <c r="P24" i="1"/>
  <c r="Y26" i="1" s="1"/>
  <c r="G31" i="1"/>
  <c r="L31" i="1" s="1"/>
  <c r="T30" i="1"/>
  <c r="W30" i="1" s="1"/>
  <c r="Q30" i="1"/>
  <c r="T8" i="1"/>
  <c r="W8" i="1" s="1"/>
  <c r="T20" i="1"/>
  <c r="W20" i="1" s="1"/>
  <c r="G20" i="1"/>
  <c r="L20" i="1" s="1"/>
  <c r="T19" i="1"/>
  <c r="W19" i="1" s="1"/>
  <c r="Q19" i="1"/>
  <c r="T11" i="1"/>
  <c r="T17" i="1"/>
  <c r="W17" i="1" s="1"/>
  <c r="T16" i="1"/>
  <c r="W16" i="1" s="1"/>
  <c r="G10" i="1"/>
  <c r="G13" i="1"/>
  <c r="M13" i="1" s="1"/>
  <c r="Q15" i="1"/>
  <c r="Q12" i="1"/>
  <c r="Q9" i="1"/>
  <c r="Q6" i="1"/>
  <c r="G7" i="1"/>
  <c r="H7" i="1" s="1"/>
  <c r="N7" i="1" s="1"/>
  <c r="E8" i="1" s="1"/>
  <c r="P8" i="1" s="1"/>
  <c r="G16" i="1"/>
  <c r="T15" i="1"/>
  <c r="W15" i="1" s="1"/>
  <c r="H31" i="1" l="1"/>
  <c r="N31" i="1" s="1"/>
  <c r="E32" i="1" s="1"/>
  <c r="P32" i="1" s="1"/>
  <c r="J31" i="1"/>
  <c r="K31" i="1"/>
  <c r="P31" i="1" s="1"/>
  <c r="Y33" i="1" s="1"/>
  <c r="L7" i="1"/>
  <c r="I7" i="1"/>
  <c r="M7" i="1"/>
  <c r="J7" i="1"/>
  <c r="K7" i="1"/>
  <c r="H20" i="1"/>
  <c r="N20" i="1" s="1"/>
  <c r="E21" i="1" s="1"/>
  <c r="P21" i="1" s="1"/>
  <c r="M20" i="1"/>
  <c r="J20" i="1"/>
  <c r="K20" i="1"/>
  <c r="H10" i="1"/>
  <c r="N10" i="1" s="1"/>
  <c r="E11" i="1" s="1"/>
  <c r="P11" i="1" s="1"/>
  <c r="L10" i="1"/>
  <c r="M10" i="1"/>
  <c r="J10" i="1"/>
  <c r="K10" i="1"/>
  <c r="K13" i="1"/>
  <c r="H13" i="1"/>
  <c r="N13" i="1" s="1"/>
  <c r="E14" i="1" s="1"/>
  <c r="P14" i="1" s="1"/>
  <c r="L13" i="1"/>
  <c r="J13" i="1"/>
  <c r="L16" i="1"/>
  <c r="K16" i="1"/>
  <c r="H16" i="1"/>
  <c r="N16" i="1" s="1"/>
  <c r="E17" i="1" s="1"/>
  <c r="P17" i="1" s="1"/>
  <c r="M16" i="1"/>
  <c r="J16" i="1"/>
  <c r="T13" i="1"/>
  <c r="M38" i="1" l="1"/>
  <c r="K38" i="1"/>
  <c r="L38" i="1"/>
  <c r="N38" i="1"/>
  <c r="P13" i="1"/>
  <c r="Y15" i="1" s="1"/>
  <c r="I10" i="1"/>
  <c r="P10" i="1"/>
  <c r="I31" i="1"/>
  <c r="P7" i="1"/>
  <c r="P16" i="1"/>
  <c r="P20" i="1"/>
  <c r="Y23" i="1" s="1"/>
  <c r="I20" i="1"/>
  <c r="I13" i="1"/>
  <c r="I16" i="1"/>
  <c r="T10" i="1"/>
  <c r="W10" i="1" s="1"/>
  <c r="Y12" i="1" l="1"/>
  <c r="M46" i="1"/>
  <c r="T7" i="1"/>
  <c r="W7" i="1" s="1"/>
  <c r="Y9" i="1" s="1"/>
  <c r="T18" i="1" l="1"/>
  <c r="W18" i="1" s="1"/>
  <c r="Y19" i="1" s="1"/>
  <c r="T14" i="1"/>
  <c r="W38" i="1" l="1"/>
  <c r="P38" i="1"/>
  <c r="W40" i="1" s="1"/>
  <c r="M47" i="1" l="1"/>
</calcChain>
</file>

<file path=xl/sharedStrings.xml><?xml version="1.0" encoding="utf-8"?>
<sst xmlns="http://schemas.openxmlformats.org/spreadsheetml/2006/main" count="160" uniqueCount="88">
  <si>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</si>
  <si>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</si>
  <si>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</si>
  <si>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</si>
  <si>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</si>
  <si>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</si>
  <si>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</si>
  <si>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</si>
  <si>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</si>
  <si>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</si>
  <si>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</si>
  <si>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</si>
  <si>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</si>
  <si>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Advance paid</t>
  </si>
  <si>
    <t xml:space="preserve">Debit </t>
  </si>
  <si>
    <t>After Debit Amt</t>
  </si>
  <si>
    <t>MZN</t>
  </si>
  <si>
    <t>Additional Debit</t>
  </si>
  <si>
    <t>Total Paid Amount Rs. -</t>
  </si>
  <si>
    <t>Balance Payable Amount Rs. -</t>
  </si>
  <si>
    <t>TDS (2%)</t>
  </si>
  <si>
    <t>RIUP23/1921</t>
  </si>
  <si>
    <t>TDS Amount @ 1% on BASIC AMOUNT</t>
  </si>
  <si>
    <t>RIUP23/1922</t>
  </si>
  <si>
    <t>08-09-2023 NEFT/AXISP00423197097/RIUP23/1922/RISHAL CONSTRUCTIO/HDFC0002516 297000.00</t>
  </si>
  <si>
    <t>08-09-2023 NEFT/AXISP00423197096/RIUP23/1921/RISHAL CONSTRUCTIO/HDFC0002516 297000.00</t>
  </si>
  <si>
    <t>RIUP23/1923</t>
  </si>
  <si>
    <t>26-09-2023 NEFT/AXISP00427456612/RIUP23/2271/RISHAL CONSTRUCTIO/HDFC0002516 ₹ 4,95,000.00</t>
  </si>
  <si>
    <t>08-09-2023 NEFT/AXISP00423197098/RIUP23/1923/RISHAL CONSTRUCTIO/HDFC0002516 198000.00</t>
  </si>
  <si>
    <t>26-09-2023 NEFT/AXISP00427456610/RIUP23/2272/RISHAL CONSTRUCTIO/HDFC0002516 ₹ 4,95,000.00</t>
  </si>
  <si>
    <t xml:space="preserve">Kallarpur Village Road Restoration work </t>
  </si>
  <si>
    <t>Rishal Constructions</t>
  </si>
  <si>
    <t>TD (10%)</t>
  </si>
  <si>
    <t>OC (10%)</t>
  </si>
  <si>
    <t>BALANCE WORK ROAD RESTORATION AT MEDPUR BLOCK SADAR</t>
  </si>
  <si>
    <t xml:space="preserve">Aklor Village Road Restoration work </t>
  </si>
  <si>
    <t>01-11-2023 NEFT/AXISP00439457386/RIUP23/3029/RISHAL CONSTRUCTIO/HDFC0002516 99000.00</t>
  </si>
  <si>
    <t>26-09-2023 NEFT/AXISP00427456608/RIUP23/2273/RISHAL CONSTRUCTIO/HDFC0002516 ₹ 4,95,000.00</t>
  </si>
  <si>
    <t>RIUP23/1924</t>
  </si>
  <si>
    <t>RIUP23/2271</t>
  </si>
  <si>
    <t xml:space="preserve">Kacholi Village Road Restoration work </t>
  </si>
  <si>
    <t>01-11-2023 NEFT/AXISP00439477043/RIUP23/3030/RISHAL CONSTRUCTIO/HDFC0002516 ₹ 4,95,000.00</t>
  </si>
  <si>
    <t>RIUP23/3030</t>
  </si>
  <si>
    <t xml:space="preserve">Dehchand Village Road Restoration work </t>
  </si>
  <si>
    <t>01-11-2023 NEFT/AXISP00439457385/RIUP23/3028/RISHAL CONSTRUCTIO/HDFC0002516 198000.00</t>
  </si>
  <si>
    <t>RIUP23/3028</t>
  </si>
  <si>
    <t>BALANCE REINSTATEMENT WORK  AT BHAISANI  BLOCK PURKAZI</t>
  </si>
  <si>
    <t xml:space="preserve">Total Hold </t>
  </si>
  <si>
    <t>Advance / Surplus</t>
  </si>
  <si>
    <t>Debit</t>
  </si>
  <si>
    <t>Nil</t>
  </si>
  <si>
    <t>Barnabi Pathar - RR</t>
  </si>
  <si>
    <t>Titayali - RR</t>
  </si>
  <si>
    <t>GST</t>
  </si>
  <si>
    <t>Updated On 05-07-2024</t>
  </si>
  <si>
    <t xml:space="preserve">Shamli </t>
  </si>
  <si>
    <t>10 Lakh amount bill has no clarity</t>
  </si>
  <si>
    <t>Shamli</t>
  </si>
  <si>
    <t xml:space="preserve">Pipe Line Road  Road Restoration Work-At-Village-TITAYLI </t>
  </si>
  <si>
    <t>Pipe Line Road  Road Restoration Work-At-Village-Barnabi Pathar</t>
  </si>
  <si>
    <t>Total Payable Amount Rs. -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</si>
  <si>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</si>
  <si>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</si>
  <si>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</si>
  <si>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</si>
  <si>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</si>
  <si>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</si>
  <si>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</si>
  <si>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</si>
  <si>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</si>
  <si>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</si>
  <si>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</si>
  <si>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</si>
  <si>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</si>
  <si>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</si>
  <si>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On_Commission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</si>
  <si>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</si>
  <si>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</si>
  <si>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</si>
  <si>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</si>
  <si>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</si>
  <si>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</si>
  <si>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</si>
  <si>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GST Release Note</t>
  </si>
  <si>
    <t xml:space="preserve">  Barnabi Village Road Restoration  Pathar Pipe Line Road Work </t>
  </si>
  <si>
    <t>MEDPUR BLOCK SADAR Village BALANCE WORK ROAD RESTORATION AT  BALANCE WORK</t>
  </si>
  <si>
    <t>TITAYLI  Village  Pipe Line Road  Road Restoration Work</t>
  </si>
  <si>
    <t xml:space="preserve"> AT BHAISANI  BLOCK PURKAZI Village BALANCE REINSTATEMENT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</si>
</sst>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9"/>
      <color rgb="FFFF0000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6" fillId="2" borderId="13" xfId="1" applyNumberFormat="1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3" fontId="5" fillId="2" borderId="6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5" fontId="3" fillId="3" borderId="1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9" fontId="3" fillId="3" borderId="15" xfId="1" applyNumberFormat="1" applyFont="1" applyFill="1" applyBorder="1" applyAlignment="1">
      <alignment vertical="center"/>
    </xf>
    <xf numFmtId="43" fontId="0" fillId="2" borderId="10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0" xfId="0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9" fontId="3" fillId="2" borderId="20" xfId="1" applyNumberFormat="1" applyFont="1" applyFill="1" applyBorder="1" applyAlignment="1">
      <alignment vertical="center"/>
    </xf>
    <xf numFmtId="9" fontId="3" fillId="2" borderId="21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43" fontId="3" fillId="2" borderId="11" xfId="1" applyNumberFormat="1" applyFont="1" applyFill="1" applyBorder="1" applyAlignment="1">
      <alignment horizontal="right" vertical="center"/>
    </xf>
    <xf numFmtId="43" fontId="3" fillId="2" borderId="22" xfId="1" applyNumberFormat="1" applyFont="1" applyFill="1" applyBorder="1" applyAlignment="1">
      <alignment vertical="center"/>
    </xf>
    <xf numFmtId="9" fontId="3" fillId="2" borderId="22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horizontal="center" vertical="center" wrapText="1"/>
    </xf>
    <xf numFmtId="15" fontId="3" fillId="2" borderId="17" xfId="0" applyNumberFormat="1" applyFont="1" applyFill="1" applyBorder="1" applyAlignment="1">
      <alignment horizontal="center" vertical="center"/>
    </xf>
    <xf numFmtId="43" fontId="0" fillId="2" borderId="17" xfId="0" applyNumberForma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10" fillId="2" borderId="10" xfId="1" applyNumberFormat="1" applyFont="1" applyFill="1" applyBorder="1" applyAlignment="1">
      <alignment vertical="center"/>
    </xf>
    <xf numFmtId="4" fontId="10" fillId="2" borderId="10" xfId="0" applyNumberFormat="1" applyFont="1" applyFill="1" applyBorder="1" applyAlignment="1">
      <alignment vertical="center"/>
    </xf>
    <xf numFmtId="4" fontId="10" fillId="2" borderId="11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vertical="center"/>
    </xf>
    <xf numFmtId="0" fontId="5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7" xfId="1" applyNumberFormat="1" applyFont="1" applyFill="1" applyBorder="1" applyAlignment="1">
      <alignment horizontal="center"/>
    </xf>
    <xf numFmtId="0" fontId="3" fillId="3" borderId="15" xfId="1" applyNumberFormat="1" applyFont="1" applyFill="1" applyBorder="1" applyAlignment="1">
      <alignment horizontal="center"/>
    </xf>
    <xf numFmtId="0" fontId="3" fillId="2" borderId="10" xfId="1" applyNumberFormat="1" applyFont="1" applyFill="1" applyBorder="1" applyAlignment="1">
      <alignment horizontal="center"/>
    </xf>
    <xf numFmtId="0" fontId="3" fillId="2" borderId="6" xfId="1" applyNumberFormat="1" applyFont="1" applyFill="1" applyBorder="1" applyAlignment="1">
      <alignment horizontal="center"/>
    </xf>
    <xf numFmtId="0" fontId="3" fillId="2" borderId="5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43" fontId="11" fillId="2" borderId="10" xfId="1" applyNumberFormat="1" applyFont="1" applyFill="1" applyBorder="1" applyAlignment="1">
      <alignment vertical="center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quotePrefix="1" applyFont="1" applyFill="1" applyBorder="1" applyAlignment="1">
      <alignment horizontal="center"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11" fillId="2" borderId="6" xfId="1" applyNumberFormat="1" applyFont="1" applyFill="1" applyBorder="1" applyAlignment="1">
      <alignment vertical="center"/>
    </xf>
    <xf numFmtId="43" fontId="11" fillId="2" borderId="7" xfId="1" applyNumberFormat="1" applyFont="1" applyFill="1" applyBorder="1" applyAlignment="1">
      <alignment vertical="center"/>
    </xf>
    <xf numFmtId="43" fontId="11" fillId="2" borderId="0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43" fontId="5" fillId="2" borderId="36" xfId="1" applyNumberFormat="1" applyFont="1" applyFill="1" applyBorder="1" applyAlignment="1">
      <alignment vertical="center"/>
    </xf>
    <xf numFmtId="43" fontId="3" fillId="2" borderId="37" xfId="1" applyNumberFormat="1" applyFont="1" applyFill="1" applyBorder="1" applyAlignment="1">
      <alignment vertical="center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3" fontId="3" fillId="2" borderId="38" xfId="1" applyNumberFormat="1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43" fontId="3" fillId="3" borderId="25" xfId="1" applyNumberFormat="1" applyFont="1" applyFill="1" applyBorder="1" applyAlignment="1">
      <alignment vertical="center"/>
    </xf>
    <xf numFmtId="0" fontId="3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43" fontId="3" fillId="2" borderId="12" xfId="1" applyNumberFormat="1" applyFont="1" applyFill="1" applyBorder="1" applyAlignment="1">
      <alignment vertical="center"/>
    </xf>
    <xf numFmtId="0" fontId="13" fillId="0" borderId="8" xfId="0" applyFont="1" applyBorder="1"/>
    <xf numFmtId="0" fontId="13" fillId="6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3" fillId="6" borderId="34" xfId="0" applyFont="1" applyFill="1" applyBorder="1" applyAlignment="1">
      <alignment horizontal="center" vertical="center" wrapText="1"/>
    </xf>
    <xf numFmtId="0" fontId="2" fillId="2" borderId="8" xfId="1" applyNumberFormat="1" applyFont="1" applyFill="1" applyBorder="1" applyAlignment="1">
      <alignment horizontal="center"/>
    </xf>
    <xf numFmtId="0" fontId="14" fillId="0" borderId="8" xfId="0" applyFont="1" applyBorder="1"/>
    <xf numFmtId="43" fontId="10" fillId="2" borderId="23" xfId="1" applyNumberFormat="1" applyFont="1" applyFill="1" applyBorder="1" applyAlignment="1">
      <alignment horizontal="center" vertical="center"/>
    </xf>
    <xf numFmtId="43" fontId="10" fillId="2" borderId="24" xfId="1" applyNumberFormat="1" applyFont="1" applyFill="1" applyBorder="1" applyAlignment="1">
      <alignment horizontal="center" vertical="center"/>
    </xf>
    <xf numFmtId="43" fontId="10" fillId="2" borderId="25" xfId="1" applyNumberFormat="1" applyFont="1" applyFill="1" applyBorder="1" applyAlignment="1">
      <alignment horizontal="center" vertical="center"/>
    </xf>
    <xf numFmtId="43" fontId="10" fillId="2" borderId="26" xfId="1" applyNumberFormat="1" applyFont="1" applyFill="1" applyBorder="1" applyAlignment="1">
      <alignment horizontal="center" vertical="center"/>
    </xf>
    <xf numFmtId="43" fontId="10" fillId="2" borderId="27" xfId="1" applyNumberFormat="1" applyFont="1" applyFill="1" applyBorder="1" applyAlignment="1">
      <alignment horizontal="center" vertical="center"/>
    </xf>
    <xf numFmtId="43" fontId="10" fillId="2" borderId="28" xfId="1" applyNumberFormat="1" applyFont="1" applyFill="1" applyBorder="1" applyAlignment="1">
      <alignment horizontal="center" vertical="center"/>
    </xf>
    <xf numFmtId="43" fontId="10" fillId="2" borderId="29" xfId="1" applyNumberFormat="1" applyFont="1" applyFill="1" applyBorder="1" applyAlignment="1">
      <alignment horizontal="center" vertical="center"/>
    </xf>
    <xf numFmtId="43" fontId="12" fillId="2" borderId="35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Comma 3" xfId="3" xr:uid="{00000000-0005-0000-0000-00003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13"/>
  <sheetViews>
    <sheetView zoomScale="85" zoomScaleNormal="85" zoomScaleSheetLayoutView="115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M28" sqref="M28"/>
    </sheetView>
  </sheetViews>
  <sheetFormatPr defaultColWidth="9" defaultRowHeight="24.9" customHeight="1" x14ac:dyDescent="0.3"/>
  <cols>
    <col min="1" max="1" width="9" style="11"/>
    <col min="2" max="2" width="20.5546875" style="11" customWidth="1"/>
    <col min="3" max="3" width="13.44140625" style="11" bestFit="1" customWidth="1"/>
    <col min="4" max="4" width="11.5546875" style="75" bestFit="1" customWidth="1"/>
    <col min="5" max="5" width="13.33203125" style="11" bestFit="1" customWidth="1"/>
    <col min="6" max="7" width="13.33203125" style="11" hidden="1" customWidth="1"/>
    <col min="8" max="8" width="14.6640625" style="26" hidden="1" customWidth="1"/>
    <col min="9" max="9" width="12.88671875" style="26" hidden="1" customWidth="1"/>
    <col min="10" max="10" width="15.109375" style="11" hidden="1" customWidth="1"/>
    <col min="11" max="11" width="14.44140625" style="11" customWidth="1"/>
    <col min="12" max="12" width="13.88671875" style="11" customWidth="1"/>
    <col min="13" max="13" width="17" style="11" customWidth="1"/>
    <col min="14" max="16" width="14.88671875" style="11" customWidth="1"/>
    <col min="17" max="17" width="11.33203125" style="11" bestFit="1" customWidth="1"/>
    <col min="18" max="18" width="21.6640625" style="11" hidden="1" customWidth="1"/>
    <col min="19" max="19" width="12.6640625" style="11" hidden="1" customWidth="1"/>
    <col min="20" max="22" width="14.5546875" style="11" hidden="1" customWidth="1"/>
    <col min="23" max="23" width="16" style="11" customWidth="1"/>
    <col min="24" max="24" width="115" style="11" hidden="1" customWidth="1"/>
    <col min="25" max="25" width="16.109375" style="11" customWidth="1"/>
    <col min="26" max="16384" width="9" style="11"/>
  </cols>
  <sheetData>
    <row r="1" spans="1:46" ht="24.9" customHeight="1" thickBot="1" x14ac:dyDescent="0.35">
      <c r="B1" s="10" t="s">
        <v>16</v>
      </c>
      <c r="E1" s="12"/>
      <c r="F1" s="12"/>
      <c r="G1" s="12"/>
      <c r="H1" s="13"/>
      <c r="I1" s="13"/>
    </row>
    <row r="2" spans="1:46" ht="24.9" customHeight="1" thickBot="1" x14ac:dyDescent="0.5">
      <c r="B2" s="14" t="s">
        <v>0</v>
      </c>
      <c r="C2" s="15"/>
      <c r="D2" s="76" t="s">
        <v>31</v>
      </c>
      <c r="H2" s="30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46" ht="24.9" customHeight="1" thickBot="1" x14ac:dyDescent="0.35">
      <c r="B3" s="18"/>
      <c r="C3" s="18"/>
      <c r="D3" s="77"/>
      <c r="E3" s="18"/>
      <c r="F3" s="17"/>
      <c r="G3" s="17"/>
      <c r="H3" s="19"/>
      <c r="I3" s="19"/>
      <c r="J3" s="17"/>
      <c r="K3" s="17"/>
      <c r="L3" s="17"/>
      <c r="M3" s="17"/>
      <c r="Q3" s="70">
        <v>45531</v>
      </c>
      <c r="R3" s="17"/>
      <c r="S3" s="20"/>
      <c r="T3" s="20"/>
      <c r="U3" s="20"/>
      <c r="V3" s="20"/>
      <c r="W3" s="20"/>
      <c r="X3" s="20"/>
    </row>
    <row r="4" spans="1:46" ht="24.9" customHeight="1" thickBot="1" x14ac:dyDescent="0.4">
      <c r="B4" s="1" t="s">
        <v>1</v>
      </c>
      <c r="C4" s="4" t="s">
        <v>2</v>
      </c>
      <c r="D4" s="71" t="s">
        <v>3</v>
      </c>
      <c r="E4" s="7" t="s">
        <v>4</v>
      </c>
      <c r="F4" s="4" t="s">
        <v>14</v>
      </c>
      <c r="G4" s="31" t="s">
        <v>15</v>
      </c>
      <c r="H4" s="28" t="s">
        <v>5</v>
      </c>
      <c r="I4" s="29" t="s">
        <v>6</v>
      </c>
      <c r="J4" s="2" t="s">
        <v>20</v>
      </c>
      <c r="K4" s="9" t="s">
        <v>12</v>
      </c>
      <c r="L4" s="9" t="s">
        <v>32</v>
      </c>
      <c r="M4" s="9" t="s">
        <v>33</v>
      </c>
      <c r="N4" s="9" t="s">
        <v>7</v>
      </c>
      <c r="O4" s="9" t="s">
        <v>17</v>
      </c>
      <c r="P4" s="9" t="s">
        <v>8</v>
      </c>
      <c r="Q4" s="3"/>
      <c r="R4" s="2" t="s">
        <v>9</v>
      </c>
      <c r="S4" s="2" t="s">
        <v>6</v>
      </c>
      <c r="T4" s="2" t="s">
        <v>22</v>
      </c>
      <c r="U4" s="2" t="s">
        <v>12</v>
      </c>
      <c r="V4" s="2" t="s">
        <v>13</v>
      </c>
      <c r="W4" s="2" t="s">
        <v>10</v>
      </c>
      <c r="X4" s="2" t="s">
        <v>11</v>
      </c>
    </row>
    <row r="5" spans="1:46" ht="24.9" customHeight="1" thickBot="1" x14ac:dyDescent="0.35">
      <c r="B5" s="45"/>
      <c r="C5" s="46"/>
      <c r="D5" s="78"/>
      <c r="E5" s="47"/>
      <c r="F5" s="48"/>
      <c r="G5" s="19"/>
      <c r="H5" s="37"/>
      <c r="I5" s="49"/>
      <c r="J5" s="50">
        <v>0.01</v>
      </c>
      <c r="K5" s="51">
        <v>0.05</v>
      </c>
      <c r="L5" s="51">
        <v>0.1</v>
      </c>
      <c r="M5" s="51">
        <v>0.1</v>
      </c>
      <c r="N5" s="52"/>
      <c r="O5" s="52"/>
      <c r="P5" s="52"/>
      <c r="Q5" s="3"/>
      <c r="R5" s="59"/>
      <c r="S5" s="59"/>
      <c r="T5" s="60">
        <v>0.01</v>
      </c>
      <c r="U5" s="60">
        <v>0.05</v>
      </c>
      <c r="V5" s="59"/>
      <c r="W5" s="59"/>
      <c r="X5" s="59"/>
    </row>
    <row r="6" spans="1:46" s="33" customFormat="1" ht="24.9" customHeight="1" x14ac:dyDescent="0.3">
      <c r="B6" s="38"/>
      <c r="C6" s="38"/>
      <c r="D6" s="79"/>
      <c r="E6" s="38"/>
      <c r="F6" s="38"/>
      <c r="G6" s="38"/>
      <c r="H6" s="38"/>
      <c r="I6" s="38"/>
      <c r="J6" s="39"/>
      <c r="K6" s="39"/>
      <c r="L6" s="39"/>
      <c r="M6" s="39"/>
      <c r="N6" s="38"/>
      <c r="O6" s="38"/>
      <c r="P6" s="38"/>
      <c r="Q6" s="35">
        <f>A7</f>
        <v>59156</v>
      </c>
      <c r="R6" s="38"/>
      <c r="S6" s="38"/>
      <c r="T6" s="39"/>
      <c r="U6" s="39"/>
      <c r="V6" s="38"/>
      <c r="W6" s="38"/>
      <c r="X6" s="38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ht="24.9" customHeight="1" x14ac:dyDescent="0.3">
      <c r="A7" s="11">
        <v>59156</v>
      </c>
      <c r="B7" s="53" t="s">
        <v>34</v>
      </c>
      <c r="C7" s="54">
        <v>45265</v>
      </c>
      <c r="D7" s="72">
        <v>5</v>
      </c>
      <c r="E7" s="21">
        <v>295400</v>
      </c>
      <c r="F7" s="21">
        <v>112500</v>
      </c>
      <c r="G7" s="84">
        <f>E7-F7</f>
        <v>182900</v>
      </c>
      <c r="H7" s="21">
        <f>G7*18%</f>
        <v>32922</v>
      </c>
      <c r="I7" s="21">
        <f>G7+H7</f>
        <v>215822</v>
      </c>
      <c r="J7" s="21">
        <f>G7*1%</f>
        <v>1829</v>
      </c>
      <c r="K7" s="21">
        <f>5%*G7</f>
        <v>9145</v>
      </c>
      <c r="L7" s="21">
        <f>G7*10%</f>
        <v>18290</v>
      </c>
      <c r="M7" s="21">
        <f>G7*10%</f>
        <v>18290</v>
      </c>
      <c r="N7" s="21">
        <f>H7</f>
        <v>32922</v>
      </c>
      <c r="O7" s="21">
        <v>38998</v>
      </c>
      <c r="P7" s="21">
        <f>G7-J7-K7-L7-M7-O7</f>
        <v>96348</v>
      </c>
      <c r="Q7" s="8"/>
      <c r="R7" s="21" t="s">
        <v>21</v>
      </c>
      <c r="S7" s="21">
        <v>300000</v>
      </c>
      <c r="T7" s="21">
        <f>S7*1%</f>
        <v>3000</v>
      </c>
      <c r="U7" s="21">
        <v>0</v>
      </c>
      <c r="V7" s="21">
        <v>0</v>
      </c>
      <c r="W7" s="40">
        <f>S7-T7</f>
        <v>297000</v>
      </c>
      <c r="X7" s="40" t="s">
        <v>25</v>
      </c>
      <c r="Z7" s="36"/>
    </row>
    <row r="8" spans="1:46" ht="24.9" customHeight="1" x14ac:dyDescent="0.3">
      <c r="B8" s="85" t="s">
        <v>53</v>
      </c>
      <c r="C8" s="5"/>
      <c r="D8" s="86"/>
      <c r="E8" s="87">
        <f>N7</f>
        <v>32922</v>
      </c>
      <c r="F8" s="88"/>
      <c r="G8" s="88"/>
      <c r="H8" s="22"/>
      <c r="I8" s="23"/>
      <c r="J8" s="89"/>
      <c r="K8" s="90"/>
      <c r="L8" s="90"/>
      <c r="M8" s="90"/>
      <c r="N8" s="90"/>
      <c r="O8" s="90"/>
      <c r="P8" s="21">
        <f>E8</f>
        <v>32922</v>
      </c>
      <c r="Q8" s="3"/>
      <c r="R8" s="21" t="s">
        <v>45</v>
      </c>
      <c r="S8" s="21">
        <v>200000</v>
      </c>
      <c r="T8" s="21">
        <f>S8*1%</f>
        <v>2000</v>
      </c>
      <c r="U8" s="21">
        <v>0</v>
      </c>
      <c r="V8" s="21">
        <v>0</v>
      </c>
      <c r="W8" s="40">
        <f>S8-T8</f>
        <v>198000</v>
      </c>
      <c r="X8" s="41" t="s">
        <v>44</v>
      </c>
    </row>
    <row r="9" spans="1:46" s="33" customFormat="1" ht="24.9" customHeight="1" x14ac:dyDescent="0.3">
      <c r="B9" s="55"/>
      <c r="C9" s="56"/>
      <c r="D9" s="73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35">
        <f>A10</f>
        <v>59157</v>
      </c>
      <c r="R9" s="42"/>
      <c r="S9" s="42"/>
      <c r="T9" s="42"/>
      <c r="U9" s="42"/>
      <c r="V9" s="42"/>
      <c r="W9" s="42"/>
      <c r="X9" s="43"/>
      <c r="Y9" s="94">
        <f>SUM(P7:P8)-SUM(W7:W8)</f>
        <v>-365730</v>
      </c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6" ht="24.9" customHeight="1" x14ac:dyDescent="0.3">
      <c r="A10" s="11">
        <v>59157</v>
      </c>
      <c r="B10" s="53" t="s">
        <v>43</v>
      </c>
      <c r="C10" s="5">
        <v>45265</v>
      </c>
      <c r="D10" s="80">
        <v>6</v>
      </c>
      <c r="E10" s="21">
        <v>262045</v>
      </c>
      <c r="F10" s="21">
        <v>0</v>
      </c>
      <c r="G10" s="84">
        <f>E10-F10</f>
        <v>262045</v>
      </c>
      <c r="H10" s="21">
        <f>G10*18%</f>
        <v>47168.1</v>
      </c>
      <c r="I10" s="21">
        <f>G10+H10</f>
        <v>309213.09999999998</v>
      </c>
      <c r="J10" s="21">
        <f>G10*1%</f>
        <v>2620.4500000000003</v>
      </c>
      <c r="K10" s="21">
        <f>G10*5%</f>
        <v>13102.25</v>
      </c>
      <c r="L10" s="21">
        <f>G10*10%</f>
        <v>26204.5</v>
      </c>
      <c r="M10" s="21">
        <f>G10*10%</f>
        <v>26204.5</v>
      </c>
      <c r="N10" s="21">
        <f>H10</f>
        <v>47168.1</v>
      </c>
      <c r="O10" s="21">
        <v>0</v>
      </c>
      <c r="P10" s="21">
        <f>G10-K10-L10-M10-O10-J10</f>
        <v>193913.3</v>
      </c>
      <c r="Q10" s="8"/>
      <c r="R10" s="21" t="s">
        <v>23</v>
      </c>
      <c r="S10" s="21">
        <v>300000</v>
      </c>
      <c r="T10" s="21">
        <f>S10*1%</f>
        <v>3000</v>
      </c>
      <c r="U10" s="21">
        <v>0</v>
      </c>
      <c r="V10" s="21">
        <v>0</v>
      </c>
      <c r="W10" s="21">
        <f t="shared" ref="W10" si="0">ROUND(S10-T10-U10-V10,)</f>
        <v>297000</v>
      </c>
      <c r="X10" s="40" t="s">
        <v>24</v>
      </c>
    </row>
    <row r="11" spans="1:46" ht="24.9" customHeight="1" x14ac:dyDescent="0.3">
      <c r="B11" s="85" t="s">
        <v>53</v>
      </c>
      <c r="C11" s="5"/>
      <c r="D11" s="86"/>
      <c r="E11" s="87">
        <f>N10</f>
        <v>47168.1</v>
      </c>
      <c r="F11" s="88"/>
      <c r="G11" s="88"/>
      <c r="H11" s="22"/>
      <c r="I11" s="23"/>
      <c r="J11" s="89"/>
      <c r="K11" s="90"/>
      <c r="L11" s="90"/>
      <c r="M11" s="90"/>
      <c r="N11" s="90"/>
      <c r="O11" s="90"/>
      <c r="P11" s="21">
        <f>E11</f>
        <v>47168.1</v>
      </c>
      <c r="Q11" s="3"/>
      <c r="R11" s="21" t="s">
        <v>39</v>
      </c>
      <c r="S11" s="21">
        <v>500000</v>
      </c>
      <c r="T11" s="21">
        <f>S11*1%</f>
        <v>5000</v>
      </c>
      <c r="U11" s="21">
        <v>0</v>
      </c>
      <c r="V11" s="21">
        <v>0</v>
      </c>
      <c r="W11" s="21">
        <v>495000</v>
      </c>
      <c r="X11" s="41" t="s">
        <v>27</v>
      </c>
    </row>
    <row r="12" spans="1:46" s="33" customFormat="1" ht="24.9" customHeight="1" x14ac:dyDescent="0.3">
      <c r="B12" s="55"/>
      <c r="C12" s="34"/>
      <c r="D12" s="7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5">
        <f>A13</f>
        <v>59158</v>
      </c>
      <c r="R12" s="42"/>
      <c r="S12" s="42"/>
      <c r="T12" s="42"/>
      <c r="U12" s="42"/>
      <c r="V12" s="42"/>
      <c r="W12" s="42"/>
      <c r="X12" s="44"/>
      <c r="Y12" s="94">
        <f>SUM(P10:P11)-SUM(W10:W11)</f>
        <v>-550918.6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ht="24.9" customHeight="1" x14ac:dyDescent="0.3">
      <c r="A13" s="11">
        <v>59158</v>
      </c>
      <c r="B13" s="53" t="s">
        <v>35</v>
      </c>
      <c r="C13" s="5">
        <v>45265</v>
      </c>
      <c r="D13" s="80">
        <v>8</v>
      </c>
      <c r="E13" s="21">
        <v>353603</v>
      </c>
      <c r="F13" s="21">
        <v>0</v>
      </c>
      <c r="G13" s="84">
        <f>E13-F13</f>
        <v>353603</v>
      </c>
      <c r="H13" s="21">
        <f>G13*18%</f>
        <v>63648.54</v>
      </c>
      <c r="I13" s="21">
        <f>G13+H13</f>
        <v>417251.54</v>
      </c>
      <c r="J13" s="21">
        <f>G13*1%</f>
        <v>3536.03</v>
      </c>
      <c r="K13" s="21">
        <f>G13*5%</f>
        <v>17680.150000000001</v>
      </c>
      <c r="L13" s="21">
        <f>G13*10%</f>
        <v>35360.300000000003</v>
      </c>
      <c r="M13" s="21">
        <f>G13*10%</f>
        <v>35360.300000000003</v>
      </c>
      <c r="N13" s="21">
        <f>H13</f>
        <v>63648.54</v>
      </c>
      <c r="O13" s="21">
        <v>0</v>
      </c>
      <c r="P13" s="21">
        <f>G13-K13-L13-M13-O13-J13</f>
        <v>261666.22</v>
      </c>
      <c r="Q13" s="8"/>
      <c r="R13" s="21" t="s">
        <v>26</v>
      </c>
      <c r="S13" s="21">
        <v>300000</v>
      </c>
      <c r="T13" s="21">
        <f>S13*1%</f>
        <v>3000</v>
      </c>
      <c r="U13" s="21">
        <v>0</v>
      </c>
      <c r="V13" s="21">
        <v>0</v>
      </c>
      <c r="W13" s="40">
        <v>198000</v>
      </c>
      <c r="X13" s="41" t="s">
        <v>28</v>
      </c>
    </row>
    <row r="14" spans="1:46" ht="24.9" customHeight="1" x14ac:dyDescent="0.3">
      <c r="B14" s="85" t="s">
        <v>53</v>
      </c>
      <c r="C14" s="5"/>
      <c r="D14" s="86"/>
      <c r="E14" s="87">
        <f>N13</f>
        <v>63648.54</v>
      </c>
      <c r="F14" s="88"/>
      <c r="G14" s="88"/>
      <c r="H14" s="22"/>
      <c r="I14" s="23"/>
      <c r="J14" s="89"/>
      <c r="K14" s="90"/>
      <c r="L14" s="90"/>
      <c r="M14" s="90"/>
      <c r="N14" s="90"/>
      <c r="O14" s="90"/>
      <c r="P14" s="21">
        <f>E14</f>
        <v>63648.54</v>
      </c>
      <c r="Q14" s="3"/>
      <c r="R14" s="21"/>
      <c r="S14" s="21"/>
      <c r="T14" s="21">
        <f>S14*$T$5</f>
        <v>0</v>
      </c>
      <c r="U14" s="21">
        <v>0</v>
      </c>
      <c r="V14" s="21">
        <v>0</v>
      </c>
      <c r="W14" s="21">
        <v>495000</v>
      </c>
      <c r="X14" s="41" t="s">
        <v>29</v>
      </c>
    </row>
    <row r="15" spans="1:46" ht="24.9" customHeight="1" x14ac:dyDescent="0.3">
      <c r="A15" s="33"/>
      <c r="B15" s="55"/>
      <c r="C15" s="34"/>
      <c r="D15" s="73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35">
        <f>A16</f>
        <v>59159</v>
      </c>
      <c r="R15" s="42"/>
      <c r="S15" s="42"/>
      <c r="T15" s="42">
        <f t="shared" ref="T15" si="1">S15*$T$5</f>
        <v>0</v>
      </c>
      <c r="U15" s="42">
        <v>0</v>
      </c>
      <c r="V15" s="42">
        <v>0</v>
      </c>
      <c r="W15" s="42">
        <f t="shared" ref="W15" si="2">ROUND(S15-T15-U15-V15,)</f>
        <v>0</v>
      </c>
      <c r="X15" s="44"/>
      <c r="Y15" s="94">
        <f>SUM(P13:P14)-SUM(W13:W14)</f>
        <v>-367685.24</v>
      </c>
    </row>
    <row r="16" spans="1:46" ht="24.9" customHeight="1" x14ac:dyDescent="0.3">
      <c r="A16" s="11">
        <v>59159</v>
      </c>
      <c r="B16" s="53" t="s">
        <v>30</v>
      </c>
      <c r="C16" s="5">
        <v>45229</v>
      </c>
      <c r="D16" s="80">
        <v>1</v>
      </c>
      <c r="E16" s="21">
        <v>691783</v>
      </c>
      <c r="F16" s="21">
        <v>57750</v>
      </c>
      <c r="G16" s="84">
        <f>E16-F16</f>
        <v>634033</v>
      </c>
      <c r="H16" s="21">
        <f>G16*18%</f>
        <v>114125.94</v>
      </c>
      <c r="I16" s="21">
        <f>G16+H16</f>
        <v>748158.94</v>
      </c>
      <c r="J16" s="21">
        <f>G16*1%</f>
        <v>6340.33</v>
      </c>
      <c r="K16" s="21">
        <f>G16*5%</f>
        <v>31701.65</v>
      </c>
      <c r="L16" s="21">
        <f>G16*10%</f>
        <v>63403.3</v>
      </c>
      <c r="M16" s="21">
        <f>G16*10%</f>
        <v>63403.3</v>
      </c>
      <c r="N16" s="21">
        <f>H16</f>
        <v>114125.94</v>
      </c>
      <c r="O16" s="21">
        <v>29902</v>
      </c>
      <c r="P16" s="21">
        <f>G16-K16-L16-M16-O16-J16</f>
        <v>439282.41999999993</v>
      </c>
      <c r="Q16" s="8"/>
      <c r="R16" s="21" t="s">
        <v>26</v>
      </c>
      <c r="S16" s="21">
        <v>500000</v>
      </c>
      <c r="T16" s="21">
        <f>S16*1%</f>
        <v>5000</v>
      </c>
      <c r="U16" s="21">
        <v>0</v>
      </c>
      <c r="V16" s="21">
        <v>0</v>
      </c>
      <c r="W16" s="40">
        <f>S16-T16</f>
        <v>495000</v>
      </c>
      <c r="X16" s="41" t="s">
        <v>37</v>
      </c>
    </row>
    <row r="17" spans="1:25" ht="24.9" customHeight="1" x14ac:dyDescent="0.3">
      <c r="B17" s="85" t="s">
        <v>53</v>
      </c>
      <c r="C17" s="5"/>
      <c r="D17" s="86"/>
      <c r="E17" s="87">
        <f>N16</f>
        <v>114125.94</v>
      </c>
      <c r="F17" s="88"/>
      <c r="G17" s="88"/>
      <c r="H17" s="22"/>
      <c r="I17" s="23"/>
      <c r="J17" s="89"/>
      <c r="K17" s="90"/>
      <c r="L17" s="90"/>
      <c r="M17" s="90"/>
      <c r="N17" s="90"/>
      <c r="O17" s="90"/>
      <c r="P17" s="21">
        <f>E17</f>
        <v>114125.94</v>
      </c>
      <c r="Q17" s="8"/>
      <c r="R17" s="21" t="s">
        <v>38</v>
      </c>
      <c r="S17" s="21">
        <v>100000</v>
      </c>
      <c r="T17" s="21">
        <f>S17*1%</f>
        <v>1000</v>
      </c>
      <c r="U17" s="21">
        <v>0</v>
      </c>
      <c r="V17" s="21">
        <v>0</v>
      </c>
      <c r="W17" s="40">
        <f>S17-T17</f>
        <v>99000</v>
      </c>
      <c r="X17" s="41" t="s">
        <v>36</v>
      </c>
    </row>
    <row r="18" spans="1:25" ht="24.9" customHeight="1" x14ac:dyDescent="0.3">
      <c r="B18" s="53"/>
      <c r="C18" s="5"/>
      <c r="D18" s="72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8"/>
      <c r="R18" s="21"/>
      <c r="S18" s="21"/>
      <c r="T18" s="21">
        <f>S18*$T$5</f>
        <v>0</v>
      </c>
      <c r="U18" s="21">
        <v>0</v>
      </c>
      <c r="V18" s="21">
        <v>0</v>
      </c>
      <c r="W18" s="21">
        <f t="shared" ref="W18:W19" si="3">ROUND(S18-T18-U18-V18,)</f>
        <v>0</v>
      </c>
      <c r="X18" s="41"/>
    </row>
    <row r="19" spans="1:25" ht="24.9" customHeight="1" x14ac:dyDescent="0.3">
      <c r="A19" s="33"/>
      <c r="B19" s="55"/>
      <c r="C19" s="34"/>
      <c r="D19" s="73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35">
        <f>A20</f>
        <v>60026</v>
      </c>
      <c r="R19" s="42"/>
      <c r="S19" s="42"/>
      <c r="T19" s="42">
        <f t="shared" ref="T19" si="4">S19*$T$5</f>
        <v>0</v>
      </c>
      <c r="U19" s="42">
        <v>0</v>
      </c>
      <c r="V19" s="42">
        <v>0</v>
      </c>
      <c r="W19" s="42">
        <f t="shared" si="3"/>
        <v>0</v>
      </c>
      <c r="X19" s="44"/>
      <c r="Y19" s="94">
        <f>SUM(P16:P18)-SUM(W16:W18)</f>
        <v>-40591.64000000013</v>
      </c>
    </row>
    <row r="20" spans="1:25" ht="24.9" customHeight="1" x14ac:dyDescent="0.3">
      <c r="A20" s="11">
        <v>60026</v>
      </c>
      <c r="B20" s="53" t="s">
        <v>40</v>
      </c>
      <c r="C20" s="5">
        <v>45265</v>
      </c>
      <c r="D20" s="80">
        <v>7</v>
      </c>
      <c r="E20" s="21">
        <v>254678</v>
      </c>
      <c r="F20" s="21">
        <v>0</v>
      </c>
      <c r="G20" s="84">
        <f>E20-F20</f>
        <v>254678</v>
      </c>
      <c r="H20" s="21">
        <f>G20*18%</f>
        <v>45842.04</v>
      </c>
      <c r="I20" s="21">
        <f>G20+H20</f>
        <v>300520.03999999998</v>
      </c>
      <c r="J20" s="21">
        <f>G20*1%</f>
        <v>2546.7800000000002</v>
      </c>
      <c r="K20" s="21">
        <f>G20*5%</f>
        <v>12733.900000000001</v>
      </c>
      <c r="L20" s="21">
        <f>G20*10%</f>
        <v>25467.800000000003</v>
      </c>
      <c r="M20" s="21">
        <f>G20*10%</f>
        <v>25467.800000000003</v>
      </c>
      <c r="N20" s="21">
        <f>H20</f>
        <v>45842.04</v>
      </c>
      <c r="O20" s="21">
        <v>0</v>
      </c>
      <c r="P20" s="21">
        <f>G20-K20-L20-M20-O20-J20</f>
        <v>188461.72</v>
      </c>
      <c r="Q20" s="8"/>
      <c r="R20" s="21" t="s">
        <v>42</v>
      </c>
      <c r="S20" s="21">
        <v>500000</v>
      </c>
      <c r="T20" s="21">
        <f>S20*1%</f>
        <v>5000</v>
      </c>
      <c r="U20" s="21">
        <v>0</v>
      </c>
      <c r="V20" s="21">
        <v>0</v>
      </c>
      <c r="W20" s="40">
        <f>S20-T20</f>
        <v>495000</v>
      </c>
      <c r="X20" s="41" t="s">
        <v>41</v>
      </c>
    </row>
    <row r="21" spans="1:25" ht="24.9" customHeight="1" x14ac:dyDescent="0.3">
      <c r="B21" s="85" t="s">
        <v>53</v>
      </c>
      <c r="C21" s="5"/>
      <c r="D21" s="86"/>
      <c r="E21" s="87">
        <f>N20</f>
        <v>45842.04</v>
      </c>
      <c r="F21" s="88"/>
      <c r="G21" s="88"/>
      <c r="H21" s="22"/>
      <c r="I21" s="23"/>
      <c r="J21" s="89"/>
      <c r="K21" s="90"/>
      <c r="L21" s="90"/>
      <c r="M21" s="90"/>
      <c r="N21" s="90"/>
      <c r="O21" s="90"/>
      <c r="P21" s="21">
        <f>E21</f>
        <v>45842.04</v>
      </c>
      <c r="Q21" s="8"/>
      <c r="R21" s="21"/>
      <c r="S21" s="21"/>
      <c r="T21" s="21"/>
      <c r="U21" s="21"/>
      <c r="V21" s="21"/>
      <c r="W21" s="40"/>
      <c r="X21" s="41"/>
    </row>
    <row r="22" spans="1:25" ht="24.9" customHeight="1" x14ac:dyDescent="0.3">
      <c r="B22" s="53"/>
      <c r="C22" s="5"/>
      <c r="D22" s="8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3"/>
      <c r="R22" s="21"/>
      <c r="S22" s="21"/>
      <c r="T22" s="21"/>
      <c r="U22" s="21"/>
      <c r="V22" s="21"/>
      <c r="W22" s="40"/>
      <c r="X22" s="41"/>
    </row>
    <row r="23" spans="1:25" ht="24.9" customHeight="1" x14ac:dyDescent="0.3">
      <c r="A23" s="33"/>
      <c r="B23" s="55"/>
      <c r="C23" s="34"/>
      <c r="D23" s="7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35">
        <v>60522</v>
      </c>
      <c r="R23" s="42"/>
      <c r="S23" s="42"/>
      <c r="T23" s="42"/>
      <c r="U23" s="42"/>
      <c r="V23" s="42"/>
      <c r="W23" s="42"/>
      <c r="X23" s="44"/>
      <c r="Y23" s="94">
        <f>SUM(P20:P22)-SUM(W20:W22)</f>
        <v>-260696.24</v>
      </c>
    </row>
    <row r="24" spans="1:25" ht="24.9" customHeight="1" x14ac:dyDescent="0.3">
      <c r="A24" s="11">
        <v>60522</v>
      </c>
      <c r="B24" s="53" t="s">
        <v>51</v>
      </c>
      <c r="C24" s="5">
        <v>45261</v>
      </c>
      <c r="D24" s="80">
        <v>3</v>
      </c>
      <c r="E24" s="21">
        <v>394209.75</v>
      </c>
      <c r="F24" s="21">
        <f>19075-1.25</f>
        <v>19073.75</v>
      </c>
      <c r="G24" s="84">
        <f>E24-F24</f>
        <v>375136</v>
      </c>
      <c r="H24" s="21">
        <f>G24*18%</f>
        <v>67524.479999999996</v>
      </c>
      <c r="I24" s="21">
        <f>G24+H24</f>
        <v>442660.48</v>
      </c>
      <c r="J24" s="21">
        <f>G24*1%</f>
        <v>3751.36</v>
      </c>
      <c r="K24" s="21">
        <f>G24*5%</f>
        <v>18756.8</v>
      </c>
      <c r="L24" s="21">
        <f>G24*10%</f>
        <v>37513.599999999999</v>
      </c>
      <c r="M24" s="21">
        <f>G24*10%</f>
        <v>37513.599999999999</v>
      </c>
      <c r="N24" s="21">
        <f>H24</f>
        <v>67524.479999999996</v>
      </c>
      <c r="O24" s="21">
        <v>0</v>
      </c>
      <c r="P24" s="21">
        <f>G24-K24-L24-M24-O24-J24</f>
        <v>277600.64000000007</v>
      </c>
      <c r="Q24" s="3"/>
      <c r="R24" s="21"/>
      <c r="S24" s="21"/>
      <c r="T24" s="21"/>
      <c r="U24" s="21"/>
      <c r="V24" s="21"/>
      <c r="W24" s="40"/>
      <c r="X24" s="41"/>
    </row>
    <row r="25" spans="1:25" ht="24.9" customHeight="1" x14ac:dyDescent="0.3">
      <c r="A25" s="11" t="s">
        <v>55</v>
      </c>
      <c r="B25" s="85" t="s">
        <v>53</v>
      </c>
      <c r="C25" s="5"/>
      <c r="D25" s="86"/>
      <c r="E25" s="87">
        <f>N24</f>
        <v>67524.479999999996</v>
      </c>
      <c r="F25" s="88"/>
      <c r="G25" s="88"/>
      <c r="H25" s="22"/>
      <c r="I25" s="23"/>
      <c r="J25" s="89"/>
      <c r="K25" s="90"/>
      <c r="L25" s="90"/>
      <c r="M25" s="90"/>
      <c r="N25" s="90"/>
      <c r="O25" s="90"/>
      <c r="P25" s="21">
        <f>E25</f>
        <v>67524.479999999996</v>
      </c>
      <c r="Q25" s="3"/>
      <c r="R25" s="21"/>
      <c r="S25" s="21"/>
      <c r="T25" s="21"/>
      <c r="U25" s="21"/>
      <c r="V25" s="21"/>
      <c r="W25" s="40"/>
      <c r="X25" s="41"/>
    </row>
    <row r="26" spans="1:25" ht="24.9" customHeight="1" x14ac:dyDescent="0.3">
      <c r="A26" s="33"/>
      <c r="B26" s="55"/>
      <c r="C26" s="34"/>
      <c r="D26" s="73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35">
        <v>60523</v>
      </c>
      <c r="R26" s="42"/>
      <c r="S26" s="42"/>
      <c r="T26" s="42"/>
      <c r="U26" s="42"/>
      <c r="V26" s="42"/>
      <c r="W26" s="42"/>
      <c r="X26" s="44"/>
      <c r="Y26" s="94">
        <f>SUM(P24:P25)-SUM(W24:W25)</f>
        <v>345125.12000000005</v>
      </c>
    </row>
    <row r="27" spans="1:25" ht="24.9" customHeight="1" x14ac:dyDescent="0.3">
      <c r="A27" s="11">
        <v>60523</v>
      </c>
      <c r="B27" s="53" t="s">
        <v>52</v>
      </c>
      <c r="C27" s="5">
        <v>45261</v>
      </c>
      <c r="D27" s="80">
        <v>2</v>
      </c>
      <c r="E27" s="21">
        <v>90923.25</v>
      </c>
      <c r="F27" s="21">
        <f>57225-1.25</f>
        <v>57223.75</v>
      </c>
      <c r="G27" s="84">
        <f>E27-F27</f>
        <v>33699.5</v>
      </c>
      <c r="H27" s="21">
        <f>G27*18%</f>
        <v>6065.91</v>
      </c>
      <c r="I27" s="21">
        <f>G27+H27</f>
        <v>39765.410000000003</v>
      </c>
      <c r="J27" s="21">
        <f>G27*1%</f>
        <v>336.995</v>
      </c>
      <c r="K27" s="21">
        <f>G27*5%</f>
        <v>1684.9750000000001</v>
      </c>
      <c r="L27" s="21">
        <f>G27*10%</f>
        <v>3369.9500000000003</v>
      </c>
      <c r="M27" s="21">
        <f>G27*10%</f>
        <v>3369.9500000000003</v>
      </c>
      <c r="N27" s="21">
        <f>H27</f>
        <v>6065.91</v>
      </c>
      <c r="O27" s="21">
        <v>0</v>
      </c>
      <c r="P27" s="21">
        <f>G27-K27-L27-M27-O27-J27</f>
        <v>24937.63</v>
      </c>
      <c r="Q27" s="3"/>
      <c r="R27" s="21"/>
      <c r="S27" s="21"/>
      <c r="T27" s="21"/>
      <c r="U27" s="21"/>
      <c r="V27" s="21"/>
      <c r="W27" s="40"/>
      <c r="X27" s="41"/>
    </row>
    <row r="28" spans="1:25" ht="24.9" customHeight="1" x14ac:dyDescent="0.3">
      <c r="A28" s="11" t="s">
        <v>55</v>
      </c>
      <c r="B28" s="85" t="s">
        <v>53</v>
      </c>
      <c r="C28" s="5"/>
      <c r="D28" s="86"/>
      <c r="E28" s="87">
        <f>N27</f>
        <v>6065.91</v>
      </c>
      <c r="F28" s="88"/>
      <c r="G28" s="88"/>
      <c r="H28" s="22"/>
      <c r="I28" s="23"/>
      <c r="J28" s="89"/>
      <c r="K28" s="90"/>
      <c r="L28" s="90"/>
      <c r="M28" s="90"/>
      <c r="N28" s="90"/>
      <c r="O28" s="90"/>
      <c r="P28" s="21">
        <f>E28</f>
        <v>6065.91</v>
      </c>
      <c r="Q28" s="3"/>
      <c r="R28" s="21"/>
      <c r="S28" s="21"/>
      <c r="T28" s="21"/>
      <c r="U28" s="21"/>
      <c r="V28" s="21"/>
      <c r="W28" s="40"/>
      <c r="X28" s="41"/>
    </row>
    <row r="29" spans="1:25" ht="24.9" customHeight="1" x14ac:dyDescent="0.3">
      <c r="B29" s="53"/>
      <c r="C29" s="5"/>
      <c r="D29" s="8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3"/>
      <c r="R29" s="21"/>
      <c r="S29" s="21"/>
      <c r="T29" s="21"/>
      <c r="U29" s="21"/>
      <c r="V29" s="21"/>
      <c r="W29" s="40"/>
      <c r="X29" s="41"/>
    </row>
    <row r="30" spans="1:25" ht="24.9" customHeight="1" x14ac:dyDescent="0.3">
      <c r="A30" s="33"/>
      <c r="B30" s="55"/>
      <c r="C30" s="34"/>
      <c r="D30" s="73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35">
        <f>A31</f>
        <v>60719</v>
      </c>
      <c r="R30" s="42"/>
      <c r="S30" s="42"/>
      <c r="T30" s="42">
        <f t="shared" ref="T30" si="5">S30*$T$5</f>
        <v>0</v>
      </c>
      <c r="U30" s="42">
        <v>0</v>
      </c>
      <c r="V30" s="42">
        <v>0</v>
      </c>
      <c r="W30" s="42">
        <f t="shared" ref="W30" si="6">ROUND(S30-T30-U30-V30,)</f>
        <v>0</v>
      </c>
      <c r="X30" s="44"/>
      <c r="Y30" s="94">
        <f>SUM(P27:P29)-SUM(W27:W29)</f>
        <v>31003.54</v>
      </c>
    </row>
    <row r="31" spans="1:25" ht="24.9" customHeight="1" x14ac:dyDescent="0.3">
      <c r="A31" s="11">
        <v>60719</v>
      </c>
      <c r="B31" s="53" t="s">
        <v>46</v>
      </c>
      <c r="C31" s="5">
        <v>45272</v>
      </c>
      <c r="D31" s="80">
        <v>4</v>
      </c>
      <c r="E31" s="21">
        <v>320521</v>
      </c>
      <c r="F31" s="21">
        <v>37500</v>
      </c>
      <c r="G31" s="84">
        <f>E31-F31</f>
        <v>283021</v>
      </c>
      <c r="H31" s="21">
        <f>G31*18%</f>
        <v>50943.78</v>
      </c>
      <c r="I31" s="21">
        <f>G31+H31</f>
        <v>333964.78000000003</v>
      </c>
      <c r="J31" s="21">
        <f>G31*1%</f>
        <v>2830.21</v>
      </c>
      <c r="K31" s="21">
        <f>G31*5%</f>
        <v>14151.050000000001</v>
      </c>
      <c r="L31" s="21">
        <f>G31*10%</f>
        <v>28302.100000000002</v>
      </c>
      <c r="M31" s="21">
        <v>0</v>
      </c>
      <c r="N31" s="21">
        <f>H31</f>
        <v>50943.78</v>
      </c>
      <c r="O31" s="21">
        <v>0</v>
      </c>
      <c r="P31" s="21">
        <f>G31-K31-L31-M31-O31-J31</f>
        <v>237737.64</v>
      </c>
      <c r="Q31" s="8"/>
      <c r="R31" s="21"/>
      <c r="S31" s="21"/>
      <c r="T31" s="21"/>
      <c r="U31" s="21"/>
      <c r="V31" s="21"/>
      <c r="W31" s="40"/>
      <c r="X31" s="41"/>
    </row>
    <row r="32" spans="1:25" ht="24.9" customHeight="1" x14ac:dyDescent="0.3">
      <c r="B32" s="85" t="s">
        <v>53</v>
      </c>
      <c r="C32" s="5"/>
      <c r="D32" s="86"/>
      <c r="E32" s="87">
        <f>N31</f>
        <v>50943.78</v>
      </c>
      <c r="F32" s="88"/>
      <c r="G32" s="88"/>
      <c r="H32" s="22"/>
      <c r="I32" s="23"/>
      <c r="J32" s="89"/>
      <c r="K32" s="90"/>
      <c r="L32" s="90"/>
      <c r="M32" s="90"/>
      <c r="N32" s="90"/>
      <c r="O32" s="90"/>
      <c r="P32" s="21">
        <f>E32</f>
        <v>50943.78</v>
      </c>
      <c r="Q32" s="3"/>
      <c r="R32" s="21"/>
      <c r="S32" s="21"/>
      <c r="T32" s="21"/>
      <c r="U32" s="21"/>
      <c r="V32" s="21"/>
      <c r="W32" s="40"/>
      <c r="X32" s="41"/>
    </row>
    <row r="33" spans="1:25" ht="24.9" customHeight="1" x14ac:dyDescent="0.3">
      <c r="A33" s="33"/>
      <c r="B33" s="55"/>
      <c r="C33" s="34"/>
      <c r="D33" s="73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35"/>
      <c r="R33" s="42"/>
      <c r="S33" s="42"/>
      <c r="T33" s="42"/>
      <c r="U33" s="42"/>
      <c r="V33" s="42"/>
      <c r="W33" s="42"/>
      <c r="X33" s="44"/>
      <c r="Y33" s="94">
        <f>SUM(P31:P32)-SUM(W31:W32)</f>
        <v>288681.42000000004</v>
      </c>
    </row>
    <row r="34" spans="1:25" ht="24.9" customHeight="1" x14ac:dyDescent="0.3">
      <c r="B34" s="53"/>
      <c r="C34" s="5"/>
      <c r="D34" s="80"/>
      <c r="E34" s="21"/>
      <c r="F34" s="21"/>
      <c r="G34" s="84"/>
      <c r="H34" s="21"/>
      <c r="I34" s="21"/>
      <c r="J34" s="21"/>
      <c r="K34" s="21"/>
      <c r="L34" s="21"/>
      <c r="M34" s="21"/>
      <c r="N34" s="21"/>
      <c r="O34" s="21"/>
      <c r="P34" s="21"/>
      <c r="Q34" s="8"/>
      <c r="R34" s="21"/>
      <c r="S34" s="21"/>
      <c r="T34" s="21"/>
      <c r="U34" s="21"/>
      <c r="V34" s="21"/>
      <c r="W34" s="40"/>
      <c r="X34" s="41"/>
    </row>
    <row r="35" spans="1:25" ht="24.9" customHeight="1" x14ac:dyDescent="0.3">
      <c r="B35" s="85"/>
      <c r="C35" s="5"/>
      <c r="D35" s="86"/>
      <c r="E35" s="87"/>
      <c r="F35" s="88"/>
      <c r="G35" s="88"/>
      <c r="H35" s="22"/>
      <c r="I35" s="23"/>
      <c r="J35" s="89"/>
      <c r="K35" s="90"/>
      <c r="L35" s="90"/>
      <c r="M35" s="90"/>
      <c r="N35" s="90"/>
      <c r="O35" s="90"/>
      <c r="P35" s="21"/>
      <c r="Q35" s="3"/>
      <c r="R35" s="46"/>
      <c r="S35" s="46"/>
      <c r="T35" s="46"/>
      <c r="U35" s="46"/>
      <c r="V35" s="46"/>
      <c r="W35" s="65"/>
      <c r="X35" s="66"/>
    </row>
    <row r="36" spans="1:25" ht="24.9" customHeight="1" x14ac:dyDescent="0.3">
      <c r="B36" s="63"/>
      <c r="C36" s="64"/>
      <c r="D36" s="78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3"/>
      <c r="R36" s="46"/>
      <c r="S36" s="46"/>
      <c r="T36" s="46"/>
      <c r="U36" s="46"/>
      <c r="V36" s="46"/>
      <c r="W36" s="65"/>
      <c r="X36" s="66"/>
    </row>
    <row r="37" spans="1:25" ht="24.9" customHeight="1" thickBot="1" x14ac:dyDescent="0.35">
      <c r="B37" s="57"/>
      <c r="C37" s="6"/>
      <c r="D37" s="74"/>
      <c r="E37" s="58"/>
      <c r="F37" s="58"/>
      <c r="G37" s="58"/>
      <c r="H37" s="25"/>
      <c r="I37" s="25"/>
      <c r="J37" s="25"/>
      <c r="K37" s="25"/>
      <c r="L37" s="25"/>
      <c r="M37" s="25"/>
      <c r="N37" s="25"/>
      <c r="O37" s="25"/>
      <c r="P37" s="25"/>
      <c r="Q37" s="8"/>
      <c r="R37" s="25"/>
      <c r="S37" s="25"/>
      <c r="T37" s="25"/>
      <c r="U37" s="25"/>
      <c r="V37" s="25"/>
      <c r="W37" s="25"/>
      <c r="X37" s="25"/>
      <c r="Y37" s="94">
        <f>SUM(P34:P36)-SUM(W35:W36)</f>
        <v>0</v>
      </c>
    </row>
    <row r="38" spans="1:25" ht="24.9" customHeight="1" thickBot="1" x14ac:dyDescent="0.35">
      <c r="A38" s="23"/>
      <c r="B38" s="61"/>
      <c r="C38" s="61"/>
      <c r="D38" s="82"/>
      <c r="E38" s="61"/>
      <c r="F38" s="61"/>
      <c r="G38" s="61"/>
      <c r="H38" s="61"/>
      <c r="I38" s="61"/>
      <c r="J38" s="61"/>
      <c r="K38" s="62">
        <f t="shared" ref="K38:P38" si="7">SUM(K7:K37)</f>
        <v>118955.77500000002</v>
      </c>
      <c r="L38" s="62">
        <f t="shared" si="7"/>
        <v>237911.55000000005</v>
      </c>
      <c r="M38" s="62">
        <f t="shared" si="7"/>
        <v>209609.45000000004</v>
      </c>
      <c r="N38" s="62">
        <f t="shared" si="7"/>
        <v>428240.78999999992</v>
      </c>
      <c r="O38" s="62">
        <f t="shared" si="7"/>
        <v>68900</v>
      </c>
      <c r="P38" s="62">
        <f t="shared" si="7"/>
        <v>2148188.36</v>
      </c>
      <c r="Q38" s="61"/>
      <c r="R38" s="61"/>
      <c r="S38" s="61"/>
      <c r="T38" s="62" t="s">
        <v>18</v>
      </c>
      <c r="U38" s="61"/>
      <c r="V38" s="61"/>
      <c r="W38" s="62">
        <f>SUM(W6:W37)</f>
        <v>3069000</v>
      </c>
      <c r="X38" s="61"/>
    </row>
    <row r="39" spans="1:25" ht="24.9" customHeight="1" x14ac:dyDescent="0.3">
      <c r="A39" s="22"/>
      <c r="B39" s="22"/>
      <c r="C39" s="22"/>
      <c r="D39" s="8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3"/>
      <c r="X39" s="22"/>
    </row>
    <row r="40" spans="1:25" ht="24.9" customHeight="1" x14ac:dyDescent="0.3">
      <c r="A40" s="22"/>
      <c r="B40" s="22"/>
      <c r="C40" s="22"/>
      <c r="D40" s="8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32" t="s">
        <v>19</v>
      </c>
      <c r="U40" s="22"/>
      <c r="V40" s="22"/>
      <c r="W40" s="27">
        <f>P38-W38</f>
        <v>-920811.64000000013</v>
      </c>
      <c r="X40" s="24"/>
    </row>
    <row r="41" spans="1:25" ht="24.9" customHeight="1" x14ac:dyDescent="0.3">
      <c r="A41" s="22"/>
      <c r="B41" s="22"/>
      <c r="C41" s="22"/>
      <c r="D41" s="8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91"/>
      <c r="U41" s="91"/>
      <c r="V41" s="91"/>
      <c r="W41" s="92"/>
      <c r="X41" s="24"/>
    </row>
    <row r="42" spans="1:25" ht="24.9" customHeight="1" x14ac:dyDescent="0.3">
      <c r="A42" s="19"/>
      <c r="B42" s="19"/>
      <c r="C42" s="19"/>
      <c r="D42" s="83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93"/>
      <c r="U42" s="93"/>
      <c r="V42" s="93"/>
      <c r="W42" s="93"/>
      <c r="X42" s="19"/>
    </row>
    <row r="43" spans="1:25" ht="24.9" customHeight="1" x14ac:dyDescent="0.3">
      <c r="A43" s="19"/>
      <c r="B43" s="19"/>
      <c r="C43" s="19"/>
      <c r="D43" s="83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5" ht="24.9" customHeight="1" thickBot="1" x14ac:dyDescent="0.35">
      <c r="A44" s="19"/>
      <c r="B44" s="19"/>
      <c r="C44" s="19"/>
      <c r="D44" s="83"/>
      <c r="E44" s="19"/>
      <c r="F44" s="19"/>
      <c r="G44" s="19"/>
      <c r="H44" s="19"/>
      <c r="I44" s="19"/>
      <c r="J44" s="19"/>
      <c r="K44" s="125" t="s">
        <v>56</v>
      </c>
      <c r="L44" s="125"/>
      <c r="M44" s="125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5" ht="24.9" customHeight="1" x14ac:dyDescent="0.3">
      <c r="A45" s="19"/>
      <c r="B45" s="19"/>
      <c r="C45" s="19"/>
      <c r="D45" s="83"/>
      <c r="E45" s="19"/>
      <c r="F45" s="19"/>
      <c r="G45" s="19"/>
      <c r="H45" s="19"/>
      <c r="I45" s="19"/>
      <c r="J45" s="19"/>
      <c r="K45" s="118" t="s">
        <v>54</v>
      </c>
      <c r="L45" s="119"/>
      <c r="M45" s="120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5" ht="24.9" customHeight="1" x14ac:dyDescent="0.3">
      <c r="A46" s="19"/>
      <c r="B46" s="19"/>
      <c r="C46" s="19"/>
      <c r="D46" s="83"/>
      <c r="E46" s="19"/>
      <c r="F46" s="19"/>
      <c r="G46" s="19"/>
      <c r="H46" s="19"/>
      <c r="I46" s="19"/>
      <c r="J46" s="19"/>
      <c r="K46" s="121" t="s">
        <v>47</v>
      </c>
      <c r="L46" s="122"/>
      <c r="M46" s="68">
        <f>K38+L38+M38</f>
        <v>566476.77500000014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5" ht="24.9" customHeight="1" x14ac:dyDescent="0.3">
      <c r="A47" s="19"/>
      <c r="B47" s="19"/>
      <c r="C47" s="19"/>
      <c r="D47" s="83"/>
      <c r="E47" s="19"/>
      <c r="F47" s="19"/>
      <c r="G47" s="19"/>
      <c r="H47" s="19"/>
      <c r="I47" s="19"/>
      <c r="J47" s="19"/>
      <c r="K47" s="67" t="s">
        <v>48</v>
      </c>
      <c r="L47" s="67"/>
      <c r="M47" s="68">
        <f>W40</f>
        <v>-920811.64000000013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5" ht="24.9" customHeight="1" thickBot="1" x14ac:dyDescent="0.35">
      <c r="A48" s="19"/>
      <c r="B48" s="19"/>
      <c r="C48" s="19"/>
      <c r="D48" s="83"/>
      <c r="E48" s="19"/>
      <c r="F48" s="19"/>
      <c r="G48" s="19"/>
      <c r="H48" s="19"/>
      <c r="I48" s="19"/>
      <c r="J48" s="19"/>
      <c r="K48" s="123" t="s">
        <v>49</v>
      </c>
      <c r="L48" s="124"/>
      <c r="M48" s="69" t="s">
        <v>50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24.9" customHeight="1" x14ac:dyDescent="0.3">
      <c r="A49" s="19"/>
      <c r="B49" s="19"/>
      <c r="C49" s="19"/>
      <c r="D49" s="83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ht="24.9" customHeight="1" x14ac:dyDescent="0.3">
      <c r="A50" s="19"/>
      <c r="B50" s="19"/>
      <c r="C50" s="19"/>
      <c r="D50" s="83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ht="24.9" customHeight="1" x14ac:dyDescent="0.3">
      <c r="A51" s="19"/>
      <c r="B51" s="19"/>
      <c r="C51" s="19"/>
      <c r="D51" s="83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ht="24.9" customHeight="1" x14ac:dyDescent="0.3">
      <c r="A52" s="19"/>
      <c r="B52" s="19"/>
      <c r="C52" s="19"/>
      <c r="D52" s="83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ht="24.9" customHeight="1" x14ac:dyDescent="0.3">
      <c r="A53" s="19"/>
      <c r="B53" s="19"/>
      <c r="C53" s="19"/>
      <c r="D53" s="83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ht="24.9" customHeight="1" x14ac:dyDescent="0.3">
      <c r="A54" s="19"/>
      <c r="B54" s="19"/>
      <c r="C54" s="19"/>
      <c r="D54" s="83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24.9" customHeight="1" x14ac:dyDescent="0.3">
      <c r="A55" s="19"/>
      <c r="B55" s="19"/>
      <c r="C55" s="19"/>
      <c r="D55" s="83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ht="24.9" customHeight="1" x14ac:dyDescent="0.3">
      <c r="A56" s="19"/>
      <c r="B56" s="19"/>
      <c r="C56" s="19"/>
      <c r="D56" s="83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24.9" customHeight="1" x14ac:dyDescent="0.3">
      <c r="A57" s="19"/>
      <c r="B57" s="19"/>
      <c r="C57" s="19"/>
      <c r="D57" s="83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ht="24.9" customHeight="1" x14ac:dyDescent="0.3">
      <c r="A58" s="19"/>
      <c r="B58" s="19"/>
      <c r="C58" s="19"/>
      <c r="D58" s="83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ht="24.9" customHeight="1" x14ac:dyDescent="0.3">
      <c r="A59" s="19"/>
      <c r="B59" s="19"/>
      <c r="C59" s="19"/>
      <c r="D59" s="83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ht="24.9" customHeight="1" x14ac:dyDescent="0.3">
      <c r="A60" s="19"/>
      <c r="B60" s="19"/>
      <c r="C60" s="19"/>
      <c r="D60" s="83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24.9" customHeight="1" x14ac:dyDescent="0.3">
      <c r="A61" s="19"/>
      <c r="B61" s="19"/>
      <c r="C61" s="19"/>
      <c r="D61" s="83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24.9" customHeight="1" x14ac:dyDescent="0.3">
      <c r="A62" s="19"/>
      <c r="B62" s="19"/>
      <c r="C62" s="19"/>
      <c r="D62" s="83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ht="24.9" customHeight="1" x14ac:dyDescent="0.3">
      <c r="A63" s="19"/>
      <c r="B63" s="19"/>
      <c r="C63" s="19"/>
      <c r="D63" s="83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ht="24.9" customHeight="1" x14ac:dyDescent="0.3">
      <c r="A64" s="19"/>
      <c r="B64" s="19"/>
      <c r="C64" s="19"/>
      <c r="D64" s="83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24.9" customHeight="1" x14ac:dyDescent="0.3">
      <c r="A65" s="19"/>
      <c r="B65" s="19"/>
      <c r="C65" s="19"/>
      <c r="D65" s="83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ht="24.9" customHeight="1" x14ac:dyDescent="0.3">
      <c r="A66" s="19"/>
      <c r="B66" s="19"/>
      <c r="C66" s="19"/>
      <c r="D66" s="83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ht="24.9" customHeight="1" x14ac:dyDescent="0.3">
      <c r="A67" s="19"/>
      <c r="B67" s="19"/>
      <c r="C67" s="19"/>
      <c r="D67" s="83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ht="24.9" customHeight="1" x14ac:dyDescent="0.3">
      <c r="A68" s="19"/>
      <c r="B68" s="19"/>
      <c r="C68" s="19"/>
      <c r="D68" s="83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ht="24.9" customHeight="1" x14ac:dyDescent="0.3">
      <c r="A69" s="19"/>
      <c r="B69" s="19"/>
      <c r="C69" s="19"/>
      <c r="D69" s="83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24.9" customHeight="1" x14ac:dyDescent="0.3">
      <c r="A70" s="19"/>
      <c r="B70" s="19"/>
      <c r="C70" s="19"/>
      <c r="D70" s="83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ht="24.9" customHeight="1" x14ac:dyDescent="0.3">
      <c r="A71" s="19"/>
      <c r="B71" s="19"/>
      <c r="C71" s="19"/>
      <c r="D71" s="83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ht="24.9" customHeight="1" x14ac:dyDescent="0.3">
      <c r="A72" s="19"/>
      <c r="B72" s="19"/>
      <c r="C72" s="19"/>
      <c r="D72" s="83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ht="24.9" customHeight="1" x14ac:dyDescent="0.3">
      <c r="A73" s="19"/>
      <c r="B73" s="19"/>
      <c r="C73" s="19"/>
      <c r="D73" s="83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ht="24.9" customHeight="1" x14ac:dyDescent="0.3">
      <c r="A74" s="19"/>
      <c r="B74" s="19"/>
      <c r="C74" s="19"/>
      <c r="D74" s="83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ht="24.9" customHeight="1" x14ac:dyDescent="0.3">
      <c r="A75" s="19"/>
      <c r="B75" s="19"/>
      <c r="C75" s="19"/>
      <c r="D75" s="83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ht="24.9" customHeight="1" x14ac:dyDescent="0.3">
      <c r="A76" s="19"/>
      <c r="B76" s="19"/>
      <c r="C76" s="19"/>
      <c r="D76" s="83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ht="24.9" customHeight="1" x14ac:dyDescent="0.3">
      <c r="A77" s="19"/>
      <c r="B77" s="19"/>
      <c r="C77" s="19"/>
      <c r="D77" s="83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ht="24.9" customHeight="1" x14ac:dyDescent="0.3">
      <c r="A78" s="19"/>
      <c r="B78" s="19"/>
      <c r="C78" s="19"/>
      <c r="D78" s="83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24.9" customHeight="1" x14ac:dyDescent="0.3">
      <c r="A79" s="19"/>
      <c r="B79" s="19"/>
      <c r="C79" s="19"/>
      <c r="D79" s="83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ht="24.9" customHeight="1" x14ac:dyDescent="0.3">
      <c r="A80" s="19"/>
      <c r="B80" s="19"/>
      <c r="C80" s="19"/>
      <c r="D80" s="83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ht="24.9" customHeight="1" x14ac:dyDescent="0.3">
      <c r="A81" s="19"/>
      <c r="B81" s="19"/>
      <c r="C81" s="19"/>
      <c r="D81" s="83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ht="24.9" customHeight="1" x14ac:dyDescent="0.3">
      <c r="A82" s="19"/>
      <c r="B82" s="19"/>
      <c r="C82" s="19"/>
      <c r="D82" s="83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ht="24.9" customHeight="1" x14ac:dyDescent="0.3">
      <c r="A83" s="19"/>
      <c r="B83" s="19"/>
      <c r="C83" s="19"/>
      <c r="D83" s="83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24.9" customHeight="1" x14ac:dyDescent="0.3">
      <c r="A84" s="19"/>
      <c r="B84" s="19"/>
      <c r="C84" s="19"/>
      <c r="D84" s="83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24.9" customHeight="1" x14ac:dyDescent="0.3">
      <c r="A85" s="19"/>
      <c r="B85" s="19"/>
      <c r="C85" s="19"/>
      <c r="D85" s="83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ht="24.9" customHeight="1" x14ac:dyDescent="0.3">
      <c r="A86" s="19"/>
      <c r="B86" s="19"/>
      <c r="C86" s="19"/>
      <c r="D86" s="83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ht="24.9" customHeight="1" x14ac:dyDescent="0.3">
      <c r="A87" s="19"/>
      <c r="B87" s="19"/>
      <c r="C87" s="19"/>
      <c r="D87" s="83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ht="24.9" customHeight="1" x14ac:dyDescent="0.3">
      <c r="A88" s="19"/>
      <c r="B88" s="19"/>
      <c r="C88" s="19"/>
      <c r="D88" s="83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ht="24.9" customHeight="1" x14ac:dyDescent="0.3">
      <c r="A89" s="19"/>
      <c r="B89" s="19"/>
      <c r="C89" s="19"/>
      <c r="D89" s="83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ht="24.9" customHeight="1" x14ac:dyDescent="0.3">
      <c r="A90" s="19"/>
      <c r="B90" s="19"/>
      <c r="C90" s="19"/>
      <c r="D90" s="83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ht="24.9" customHeight="1" x14ac:dyDescent="0.3">
      <c r="A91" s="19"/>
      <c r="B91" s="19"/>
      <c r="C91" s="19"/>
      <c r="D91" s="83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ht="24.9" customHeight="1" x14ac:dyDescent="0.3">
      <c r="A92" s="19"/>
      <c r="B92" s="19"/>
      <c r="C92" s="19"/>
      <c r="D92" s="83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ht="24.9" customHeight="1" x14ac:dyDescent="0.3">
      <c r="A93" s="19"/>
      <c r="B93" s="19"/>
      <c r="C93" s="19"/>
      <c r="D93" s="83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ht="24.9" customHeight="1" x14ac:dyDescent="0.3">
      <c r="A94" s="19"/>
      <c r="B94" s="19"/>
      <c r="C94" s="19"/>
      <c r="D94" s="83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ht="24.9" customHeight="1" x14ac:dyDescent="0.3">
      <c r="A95" s="19"/>
      <c r="B95" s="19"/>
      <c r="C95" s="19"/>
      <c r="D95" s="83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ht="24.9" customHeight="1" x14ac:dyDescent="0.3">
      <c r="A96" s="19"/>
      <c r="B96" s="19"/>
      <c r="C96" s="19"/>
      <c r="D96" s="83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ht="24.9" customHeight="1" x14ac:dyDescent="0.3">
      <c r="A97" s="19"/>
      <c r="B97" s="19"/>
      <c r="C97" s="19"/>
      <c r="D97" s="83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ht="24.9" customHeight="1" x14ac:dyDescent="0.3">
      <c r="A98" s="19"/>
      <c r="B98" s="19"/>
      <c r="C98" s="19"/>
      <c r="D98" s="83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ht="24.9" customHeight="1" x14ac:dyDescent="0.3">
      <c r="A99" s="19"/>
      <c r="B99" s="19"/>
      <c r="C99" s="19"/>
      <c r="D99" s="83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ht="24.9" customHeight="1" x14ac:dyDescent="0.3">
      <c r="A100" s="19"/>
      <c r="B100" s="19"/>
      <c r="C100" s="19"/>
      <c r="D100" s="83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ht="24.9" customHeight="1" x14ac:dyDescent="0.3">
      <c r="A101" s="19"/>
      <c r="B101" s="19"/>
      <c r="C101" s="19"/>
      <c r="D101" s="83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ht="24.9" customHeight="1" x14ac:dyDescent="0.3">
      <c r="A102" s="19"/>
      <c r="B102" s="19"/>
      <c r="C102" s="19"/>
      <c r="D102" s="83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ht="24.9" customHeight="1" x14ac:dyDescent="0.3">
      <c r="A103" s="19"/>
      <c r="B103" s="19"/>
      <c r="C103" s="19"/>
      <c r="D103" s="83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ht="24.9" customHeight="1" x14ac:dyDescent="0.3">
      <c r="A104" s="19"/>
      <c r="B104" s="19"/>
      <c r="C104" s="19"/>
      <c r="D104" s="83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ht="24.9" customHeight="1" x14ac:dyDescent="0.3">
      <c r="A105" s="19"/>
      <c r="B105" s="19"/>
      <c r="C105" s="19"/>
      <c r="D105" s="83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ht="24.9" customHeight="1" x14ac:dyDescent="0.3">
      <c r="A106" s="19"/>
      <c r="B106" s="19"/>
      <c r="C106" s="19"/>
      <c r="D106" s="83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ht="24.9" customHeight="1" x14ac:dyDescent="0.3">
      <c r="A107" s="19"/>
      <c r="B107" s="19"/>
      <c r="C107" s="19"/>
      <c r="D107" s="83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ht="24.9" customHeight="1" x14ac:dyDescent="0.3">
      <c r="A108" s="19"/>
      <c r="B108" s="19"/>
      <c r="C108" s="19"/>
      <c r="D108" s="83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ht="24.9" customHeight="1" x14ac:dyDescent="0.3">
      <c r="A109" s="19"/>
      <c r="B109" s="19"/>
      <c r="C109" s="19"/>
      <c r="D109" s="83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t="24.9" customHeight="1" x14ac:dyDescent="0.3">
      <c r="A110" s="19"/>
      <c r="B110" s="19"/>
      <c r="C110" s="19"/>
      <c r="D110" s="83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ht="24.9" customHeight="1" x14ac:dyDescent="0.3">
      <c r="H111" s="13"/>
      <c r="I111" s="13"/>
    </row>
    <row r="112" spans="1:24" ht="24.9" customHeight="1" x14ac:dyDescent="0.3">
      <c r="H112" s="13"/>
      <c r="I112" s="13"/>
    </row>
    <row r="113" spans="8:9" ht="24.9" customHeight="1" x14ac:dyDescent="0.3">
      <c r="H113" s="13"/>
      <c r="I113" s="13"/>
    </row>
  </sheetData>
  <mergeCells count="4">
    <mergeCell ref="K45:M45"/>
    <mergeCell ref="K46:L46"/>
    <mergeCell ref="K48:L48"/>
    <mergeCell ref="K44:M44"/>
  </mergeCells>
  <phoneticPr fontId="9" type="noConversion"/>
  <pageMargins left="0.70866141732283472" right="0.70866141732283472" top="0.74803149606299213" bottom="0.74803149606299213" header="0.31496062992125984" footer="0.31496062992125984"/>
  <pageSetup scale="66" fitToHeight="0" orientation="landscape" r:id="rId1"/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0"/>
  <sheetViews>
    <sheetView zoomScale="85" zoomScaleNormal="85" workbookViewId="0">
      <selection activeCell="H20" sqref="H20"/>
    </sheetView>
  </sheetViews>
  <sheetFormatPr defaultColWidth="9" defaultRowHeight="24.9" customHeight="1" x14ac:dyDescent="0.3"/>
  <cols>
    <col min="1" max="1" width="9" style="11"/>
    <col min="2" max="2" width="30" style="11" customWidth="1"/>
    <col min="3" max="3" width="13.44140625" style="11" bestFit="1" customWidth="1"/>
    <col min="4" max="4" width="11.5546875" style="11" bestFit="1" customWidth="1"/>
    <col min="5" max="5" width="13.33203125" style="11" bestFit="1" customWidth="1"/>
    <col min="6" max="7" width="13.33203125" style="11" customWidth="1"/>
    <col min="8" max="8" width="14.6640625" style="26" customWidth="1"/>
    <col min="9" max="9" width="12.88671875" style="26" bestFit="1" customWidth="1"/>
    <col min="10" max="10" width="15.109375" style="11" customWidth="1"/>
    <col min="11" max="11" width="14.44140625" style="11" customWidth="1"/>
    <col min="12" max="13" width="13.88671875" style="11" customWidth="1"/>
    <col min="14" max="16" width="14.88671875" style="11" customWidth="1"/>
    <col min="17" max="17" width="7.33203125" style="11" customWidth="1"/>
    <col min="18" max="18" width="21.6640625" style="11" bestFit="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6" style="11" customWidth="1"/>
    <col min="24" max="24" width="88.33203125" style="11" customWidth="1"/>
    <col min="25" max="16384" width="9" style="11"/>
  </cols>
  <sheetData>
    <row r="1" spans="1:24" ht="24.9" customHeight="1" thickBot="1" x14ac:dyDescent="0.35">
      <c r="B1" s="10" t="s">
        <v>57</v>
      </c>
      <c r="E1" s="12"/>
      <c r="F1" s="12"/>
      <c r="G1" s="12"/>
      <c r="H1" s="13"/>
      <c r="I1" s="13"/>
    </row>
    <row r="2" spans="1:24" ht="24.9" customHeight="1" thickBot="1" x14ac:dyDescent="0.35">
      <c r="B2" s="14" t="s">
        <v>0</v>
      </c>
      <c r="C2" s="15"/>
      <c r="D2" s="15" t="s">
        <v>31</v>
      </c>
      <c r="H2" s="30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4" ht="24.9" customHeight="1" thickBot="1" x14ac:dyDescent="0.35">
      <c r="B3" s="18"/>
      <c r="C3" s="18"/>
      <c r="D3" s="18"/>
      <c r="E3" s="18"/>
      <c r="F3" s="17"/>
      <c r="G3" s="17"/>
      <c r="H3" s="19"/>
      <c r="I3" s="19"/>
      <c r="J3" s="17"/>
      <c r="K3" s="17"/>
      <c r="L3" s="17"/>
      <c r="M3" s="17"/>
      <c r="Q3" s="70">
        <v>45531</v>
      </c>
      <c r="R3" s="17"/>
      <c r="S3" s="20"/>
      <c r="T3" s="20"/>
      <c r="U3" s="20"/>
      <c r="V3" s="20"/>
      <c r="W3" s="20"/>
      <c r="X3" s="20"/>
    </row>
    <row r="4" spans="1:24" ht="24.9" customHeight="1" thickBot="1" x14ac:dyDescent="0.35">
      <c r="B4" s="1" t="s">
        <v>1</v>
      </c>
      <c r="C4" s="4" t="s">
        <v>2</v>
      </c>
      <c r="D4" s="4" t="s">
        <v>3</v>
      </c>
      <c r="E4" s="7" t="s">
        <v>4</v>
      </c>
      <c r="F4" s="4" t="s">
        <v>14</v>
      </c>
      <c r="G4" s="31" t="s">
        <v>15</v>
      </c>
      <c r="H4" s="28" t="s">
        <v>5</v>
      </c>
      <c r="I4" s="29" t="s">
        <v>6</v>
      </c>
      <c r="J4" s="2" t="s">
        <v>20</v>
      </c>
      <c r="K4" s="9" t="s">
        <v>12</v>
      </c>
      <c r="L4" s="9" t="s">
        <v>32</v>
      </c>
      <c r="M4" s="9" t="s">
        <v>33</v>
      </c>
      <c r="N4" s="9" t="s">
        <v>7</v>
      </c>
      <c r="O4" s="9" t="s">
        <v>17</v>
      </c>
      <c r="P4" s="9" t="s">
        <v>8</v>
      </c>
      <c r="Q4" s="3"/>
      <c r="R4" s="2" t="s">
        <v>9</v>
      </c>
      <c r="S4" s="2" t="s">
        <v>6</v>
      </c>
      <c r="T4" s="2" t="s">
        <v>22</v>
      </c>
      <c r="U4" s="2" t="s">
        <v>12</v>
      </c>
      <c r="V4" s="2" t="s">
        <v>13</v>
      </c>
      <c r="W4" s="2" t="s">
        <v>10</v>
      </c>
      <c r="X4" s="2" t="s">
        <v>11</v>
      </c>
    </row>
    <row r="5" spans="1:24" ht="24.9" customHeight="1" thickBot="1" x14ac:dyDescent="0.35">
      <c r="B5" s="45"/>
      <c r="C5" s="46"/>
      <c r="D5" s="46"/>
      <c r="E5" s="47"/>
      <c r="F5" s="48"/>
      <c r="G5" s="19"/>
      <c r="H5" s="37"/>
      <c r="I5" s="49"/>
      <c r="J5" s="50">
        <v>0.01</v>
      </c>
      <c r="K5" s="51">
        <v>0.05</v>
      </c>
      <c r="L5" s="51">
        <v>0.1</v>
      </c>
      <c r="M5" s="51">
        <v>0.1</v>
      </c>
      <c r="N5" s="52"/>
      <c r="O5" s="52"/>
      <c r="P5" s="52"/>
      <c r="Q5" s="3"/>
      <c r="R5" s="59"/>
      <c r="S5" s="59"/>
      <c r="T5" s="60">
        <v>0.01</v>
      </c>
      <c r="U5" s="60">
        <v>0.05</v>
      </c>
      <c r="V5" s="59"/>
      <c r="W5" s="59"/>
      <c r="X5" s="59"/>
    </row>
    <row r="6" spans="1:24" ht="24.9" customHeight="1" x14ac:dyDescent="0.3">
      <c r="A6" s="33"/>
      <c r="B6" s="55"/>
      <c r="C6" s="34"/>
      <c r="D6" s="56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35">
        <f>A7</f>
        <v>60523</v>
      </c>
      <c r="R6" s="42"/>
      <c r="S6" s="42"/>
      <c r="T6" s="42">
        <f t="shared" ref="T6" si="0">S6*$T$5</f>
        <v>0</v>
      </c>
      <c r="U6" s="42">
        <v>0</v>
      </c>
      <c r="V6" s="42">
        <v>0</v>
      </c>
      <c r="W6" s="42">
        <f t="shared" ref="W6" si="1">ROUND(S6-T6-U6-V6,)</f>
        <v>0</v>
      </c>
      <c r="X6" s="44"/>
    </row>
    <row r="7" spans="1:24" ht="24.9" customHeight="1" x14ac:dyDescent="0.3">
      <c r="A7" s="11">
        <v>60523</v>
      </c>
      <c r="B7" s="53" t="s">
        <v>58</v>
      </c>
      <c r="C7" s="5">
        <v>45261</v>
      </c>
      <c r="D7" s="21">
        <v>2</v>
      </c>
      <c r="E7" s="21">
        <v>90923</v>
      </c>
      <c r="F7" s="21">
        <v>57225</v>
      </c>
      <c r="G7" s="21">
        <f>E7-F7</f>
        <v>33698</v>
      </c>
      <c r="H7" s="21">
        <f>G7*18%</f>
        <v>6065.6399999999994</v>
      </c>
      <c r="I7" s="21">
        <f>G7+H7</f>
        <v>39763.64</v>
      </c>
      <c r="J7" s="21">
        <f>G7*1%</f>
        <v>336.98</v>
      </c>
      <c r="K7" s="21">
        <f>G7*5%</f>
        <v>1684.9</v>
      </c>
      <c r="L7" s="21">
        <f>G7*10%</f>
        <v>3369.8</v>
      </c>
      <c r="M7" s="21">
        <v>0</v>
      </c>
      <c r="N7" s="21">
        <f>H7</f>
        <v>6065.6399999999994</v>
      </c>
      <c r="O7" s="21">
        <v>0</v>
      </c>
      <c r="P7" s="21">
        <f>G7-K7-L7-M7-O7-J7</f>
        <v>28306.32</v>
      </c>
      <c r="Q7" s="3"/>
      <c r="R7" s="21"/>
      <c r="S7" s="21"/>
      <c r="T7" s="21"/>
      <c r="U7" s="21"/>
      <c r="V7" s="21"/>
      <c r="W7" s="40"/>
      <c r="X7" s="41"/>
    </row>
    <row r="8" spans="1:24" ht="24.9" customHeight="1" x14ac:dyDescent="0.3">
      <c r="B8" s="53"/>
      <c r="C8" s="5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3"/>
      <c r="R8" s="21"/>
      <c r="S8" s="21"/>
      <c r="T8" s="21"/>
      <c r="U8" s="21"/>
      <c r="V8" s="21"/>
      <c r="W8" s="40"/>
      <c r="X8" s="41"/>
    </row>
    <row r="9" spans="1:24" ht="24.9" customHeight="1" x14ac:dyDescent="0.3">
      <c r="B9" s="53"/>
      <c r="C9" s="5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3"/>
      <c r="R9" s="21"/>
      <c r="S9" s="21"/>
      <c r="T9" s="21"/>
      <c r="U9" s="21"/>
      <c r="V9" s="21"/>
      <c r="W9" s="40"/>
      <c r="X9" s="41"/>
    </row>
    <row r="10" spans="1:24" ht="24.9" customHeight="1" x14ac:dyDescent="0.3">
      <c r="A10" s="33"/>
      <c r="B10" s="55"/>
      <c r="C10" s="34"/>
      <c r="D10" s="56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35">
        <f>A11</f>
        <v>60522</v>
      </c>
      <c r="R10" s="42"/>
      <c r="S10" s="42"/>
      <c r="T10" s="42">
        <f t="shared" ref="T10" si="2">S10*$T$5</f>
        <v>0</v>
      </c>
      <c r="U10" s="42">
        <v>0</v>
      </c>
      <c r="V10" s="42">
        <v>0</v>
      </c>
      <c r="W10" s="42">
        <f t="shared" ref="W10" si="3">ROUND(S10-T10-U10-V10,)</f>
        <v>0</v>
      </c>
      <c r="X10" s="44"/>
    </row>
    <row r="11" spans="1:24" ht="24.9" customHeight="1" x14ac:dyDescent="0.3">
      <c r="A11" s="11">
        <v>60522</v>
      </c>
      <c r="B11" s="53" t="s">
        <v>59</v>
      </c>
      <c r="C11" s="5">
        <v>45261</v>
      </c>
      <c r="D11" s="21">
        <v>3</v>
      </c>
      <c r="E11" s="21">
        <v>394210</v>
      </c>
      <c r="F11" s="21">
        <v>19075</v>
      </c>
      <c r="G11" s="21">
        <f>E11-F11</f>
        <v>375135</v>
      </c>
      <c r="H11" s="21">
        <f>G11*18%</f>
        <v>67524.3</v>
      </c>
      <c r="I11" s="21">
        <f>G11+H11</f>
        <v>442659.3</v>
      </c>
      <c r="J11" s="21">
        <f>G11*1%</f>
        <v>3751.35</v>
      </c>
      <c r="K11" s="21">
        <f>G11*5%</f>
        <v>18756.75</v>
      </c>
      <c r="L11" s="21">
        <f>G11*10%</f>
        <v>37513.5</v>
      </c>
      <c r="M11" s="21">
        <f>G11*10%</f>
        <v>37513.5</v>
      </c>
      <c r="N11" s="21">
        <f>H11</f>
        <v>67524.3</v>
      </c>
      <c r="O11" s="21">
        <v>0</v>
      </c>
      <c r="P11" s="21">
        <f>G11-K11-L11-M11-O11-J11</f>
        <v>277599.90000000002</v>
      </c>
      <c r="Q11" s="8"/>
      <c r="R11" s="21"/>
      <c r="S11" s="21"/>
      <c r="T11" s="21"/>
      <c r="U11" s="21"/>
      <c r="V11" s="21"/>
      <c r="W11" s="40"/>
      <c r="X11" s="41"/>
    </row>
    <row r="12" spans="1:24" ht="24.9" customHeight="1" thickBot="1" x14ac:dyDescent="0.35">
      <c r="B12" s="57"/>
      <c r="C12" s="6"/>
      <c r="D12" s="6"/>
      <c r="E12" s="58"/>
      <c r="F12" s="58"/>
      <c r="G12" s="58"/>
      <c r="H12" s="25"/>
      <c r="I12" s="25"/>
      <c r="J12" s="25"/>
      <c r="K12" s="25"/>
      <c r="L12" s="25"/>
      <c r="M12" s="25"/>
      <c r="N12" s="25"/>
      <c r="O12" s="25"/>
      <c r="P12" s="25"/>
      <c r="Q12" s="8"/>
      <c r="R12" s="25"/>
      <c r="S12" s="25"/>
      <c r="T12" s="25"/>
      <c r="U12" s="25"/>
      <c r="V12" s="25"/>
      <c r="W12" s="25"/>
      <c r="X12" s="25"/>
    </row>
    <row r="13" spans="1:24" ht="24.9" customHeight="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3"/>
      <c r="X13" s="22"/>
    </row>
    <row r="14" spans="1:24" ht="24.9" customHeight="1" thickBot="1" x14ac:dyDescent="0.35">
      <c r="A14" s="22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6"/>
      <c r="O14" s="96">
        <f>SUM(O6:O11)</f>
        <v>0</v>
      </c>
      <c r="P14" s="95"/>
      <c r="Q14" s="95"/>
      <c r="R14" s="95"/>
      <c r="S14" s="95"/>
      <c r="T14" s="95"/>
      <c r="U14" s="95"/>
      <c r="V14" s="95"/>
      <c r="W14" s="37"/>
      <c r="X14" s="97"/>
    </row>
    <row r="15" spans="1:24" ht="24.9" customHeight="1" thickBot="1" x14ac:dyDescent="0.35">
      <c r="A15" s="23"/>
      <c r="B15" s="61"/>
      <c r="C15" s="61"/>
      <c r="D15" s="61"/>
      <c r="E15" s="61"/>
      <c r="F15" s="61"/>
      <c r="G15" s="61"/>
      <c r="H15" s="61"/>
      <c r="I15" s="61"/>
      <c r="J15" s="61"/>
      <c r="K15" s="62">
        <f>SUM(K6:K12)</f>
        <v>20441.650000000001</v>
      </c>
      <c r="L15" s="62">
        <f>SUM(L6:L12)</f>
        <v>40883.300000000003</v>
      </c>
      <c r="M15" s="62">
        <f>SUM(M6:M12)</f>
        <v>37513.5</v>
      </c>
      <c r="N15" s="62">
        <f>SUM(N6:N12)</f>
        <v>73589.94</v>
      </c>
      <c r="O15" s="62" t="s">
        <v>60</v>
      </c>
      <c r="P15" s="62">
        <f>SUM(P6:P12)</f>
        <v>305906.22000000003</v>
      </c>
      <c r="Q15" s="61"/>
      <c r="R15" s="61"/>
      <c r="S15" s="61"/>
      <c r="T15" s="62" t="s">
        <v>18</v>
      </c>
      <c r="U15" s="61"/>
      <c r="V15" s="61"/>
      <c r="W15" s="62">
        <f>SUM(W6:W12)</f>
        <v>0</v>
      </c>
      <c r="X15" s="61"/>
    </row>
    <row r="16" spans="1:24" ht="24.9" customHeight="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2"/>
    </row>
    <row r="17" spans="1:24" ht="24.9" customHeight="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32" t="s">
        <v>19</v>
      </c>
      <c r="U17" s="22"/>
      <c r="V17" s="22"/>
      <c r="W17" s="27">
        <f>P15-W15</f>
        <v>305906.22000000003</v>
      </c>
      <c r="X17" s="24"/>
    </row>
    <row r="18" spans="1:24" ht="24.9" customHeight="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4"/>
    </row>
    <row r="19" spans="1:24" ht="24.9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24.9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24.9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24.9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24.9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24.9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24.9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24.9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24.9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24.9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24.9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24.9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24.9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ht="24.9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ht="24.9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ht="24.9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ht="24.9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24.9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ht="24.9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ht="24.9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ht="24.9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ht="24.9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ht="24.9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24.9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24.9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24.9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24.9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ht="24.9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ht="24.9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ht="24.9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24.9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ht="24.9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ht="24.9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ht="24.9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ht="24.9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ht="24.9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24.9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ht="24.9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24.9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ht="24.9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ht="24.9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ht="24.9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24.9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24.9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ht="24.9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ht="24.9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24.9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ht="24.9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ht="24.9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ht="24.9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ht="24.9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24.9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ht="24.9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ht="24.9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ht="24.9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ht="24.9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ht="24.9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ht="24.9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ht="24.9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ht="24.9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24.9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ht="24.9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ht="24.9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ht="24.9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ht="24.9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24.9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24.9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ht="24.9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ht="24.9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ht="24.9" customHeight="1" x14ac:dyDescent="0.3">
      <c r="H88" s="13"/>
      <c r="I88" s="13"/>
    </row>
    <row r="89" spans="1:24" ht="24.9" customHeight="1" x14ac:dyDescent="0.3">
      <c r="H89" s="13"/>
      <c r="I89" s="13"/>
    </row>
    <row r="90" spans="1:24" ht="24.9" customHeight="1" x14ac:dyDescent="0.3">
      <c r="H90" s="13"/>
      <c r="I90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R114"/>
  <sheetViews>
    <sheetView tabSelected="1" zoomScale="85" zoomScaleNormal="85" zoomScaleSheetLayoutView="115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D11" sqref="D11"/>
    </sheetView>
  </sheetViews>
  <sheetFormatPr defaultColWidth="9" defaultRowHeight="24.9" customHeight="1" x14ac:dyDescent="0.3"/>
  <cols>
    <col min="1" max="1" width="9" style="112"/>
    <col min="2" max="2" width="30" style="11" customWidth="1"/>
    <col min="3" max="3" width="13.44140625" style="11" bestFit="1" customWidth="1"/>
    <col min="4" max="4" width="11.5546875" style="75" bestFit="1" customWidth="1"/>
    <col min="5" max="5" width="15.88671875" style="11" customWidth="1"/>
    <col min="6" max="7" width="13.33203125" style="11" customWidth="1"/>
    <col min="8" max="8" width="14.6640625" style="26" customWidth="1"/>
    <col min="9" max="9" width="12.88671875" style="26" bestFit="1" customWidth="1"/>
    <col min="10" max="10" width="15.109375" style="11" customWidth="1"/>
    <col min="11" max="11" width="14.44140625" style="11" customWidth="1"/>
    <col min="12" max="12" width="13.88671875" style="11" customWidth="1"/>
    <col min="13" max="13" width="17" style="11" customWidth="1"/>
    <col min="14" max="16" width="14.88671875" style="11" customWidth="1"/>
    <col min="17" max="17" width="21.6640625" style="11" bestFit="1" customWidth="1"/>
    <col min="18" max="18" width="12.6640625" style="11" bestFit="1" customWidth="1"/>
    <col min="19" max="19" width="14.5546875" style="11" bestFit="1" customWidth="1"/>
    <col min="20" max="21" width="14.5546875" style="11" customWidth="1"/>
    <col min="22" max="22" width="16" style="11" customWidth="1"/>
    <col min="23" max="23" width="115" style="11" customWidth="1"/>
    <col min="24" max="16384" width="9" style="11"/>
  </cols>
  <sheetData>
    <row r="1" spans="1:44" ht="24.9" customHeight="1" x14ac:dyDescent="0.45">
      <c r="A1" s="110" t="s">
        <v>61</v>
      </c>
      <c r="B1" s="116" t="s">
        <v>31</v>
      </c>
      <c r="E1" s="12"/>
      <c r="F1" s="12"/>
      <c r="G1" s="12"/>
      <c r="H1" s="13"/>
      <c r="I1" s="13"/>
    </row>
    <row r="2" spans="1:44" ht="24.9" customHeight="1" x14ac:dyDescent="0.45">
      <c r="A2" s="110" t="s">
        <v>62</v>
      </c>
      <c r="B2" s="117" t="s">
        <v>65</v>
      </c>
      <c r="C2" s="15"/>
      <c r="D2" s="76"/>
      <c r="H2" s="30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4" ht="24.9" customHeight="1" thickBot="1" x14ac:dyDescent="0.5">
      <c r="A3" s="110" t="s">
        <v>63</v>
      </c>
      <c r="B3" s="117" t="s">
        <v>66</v>
      </c>
      <c r="C3" s="15"/>
      <c r="D3" s="76"/>
      <c r="H3" s="30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4" ht="24" customHeight="1" thickBot="1" x14ac:dyDescent="0.35">
      <c r="A4" s="110" t="s">
        <v>64</v>
      </c>
      <c r="B4" s="117" t="s">
        <v>66</v>
      </c>
      <c r="C4" s="18"/>
      <c r="D4" s="77"/>
      <c r="E4" s="18"/>
      <c r="F4" s="17"/>
      <c r="G4" s="17"/>
      <c r="H4" s="19"/>
      <c r="I4" s="19"/>
      <c r="J4" s="17"/>
      <c r="K4" s="17"/>
      <c r="L4" s="17"/>
      <c r="M4" s="17"/>
      <c r="Q4" s="17"/>
      <c r="R4" s="20"/>
      <c r="S4" s="20"/>
      <c r="T4" s="20"/>
      <c r="U4" s="20"/>
      <c r="V4" s="20"/>
      <c r="W4" s="20"/>
    </row>
    <row r="5" spans="1:44" ht="24.9" customHeight="1" thickBot="1" x14ac:dyDescent="0.35">
      <c r="A5" s="111" t="s">
        <v>67</v>
      </c>
      <c r="B5" s="115" t="s">
        <v>68</v>
      </c>
      <c r="C5" s="99" t="s">
        <v>69</v>
      </c>
      <c r="D5" s="99" t="s">
        <v>70</v>
      </c>
      <c r="E5" s="98" t="s">
        <v>71</v>
      </c>
      <c r="F5" s="98" t="s">
        <v>72</v>
      </c>
      <c r="G5" s="99" t="s">
        <v>73</v>
      </c>
      <c r="H5" s="100" t="s">
        <v>74</v>
      </c>
      <c r="I5" s="29" t="s">
        <v>6</v>
      </c>
      <c r="J5" s="98" t="s">
        <v>76</v>
      </c>
      <c r="K5" s="98" t="s">
        <v>77</v>
      </c>
      <c r="L5" s="9" t="s">
        <v>32</v>
      </c>
      <c r="M5" s="98" t="s">
        <v>75</v>
      </c>
      <c r="N5" s="98" t="s">
        <v>78</v>
      </c>
      <c r="O5" s="9" t="s">
        <v>17</v>
      </c>
      <c r="P5" s="98" t="s">
        <v>79</v>
      </c>
      <c r="Q5" s="2" t="s">
        <v>9</v>
      </c>
      <c r="R5" s="98" t="s">
        <v>80</v>
      </c>
      <c r="S5" s="98" t="s">
        <v>81</v>
      </c>
      <c r="T5" s="98" t="s">
        <v>78</v>
      </c>
      <c r="U5" s="2" t="s">
        <v>13</v>
      </c>
      <c r="V5" s="98" t="s">
        <v>82</v>
      </c>
      <c r="W5" s="2" t="s">
        <v>11</v>
      </c>
    </row>
    <row r="6" spans="1:44" ht="24.9" customHeight="1" thickBot="1" x14ac:dyDescent="0.35">
      <c r="B6" s="102"/>
      <c r="C6" s="46"/>
      <c r="D6" s="78"/>
      <c r="E6" s="47"/>
      <c r="F6" s="48"/>
      <c r="G6" s="19"/>
      <c r="H6" s="37"/>
      <c r="I6" s="49"/>
      <c r="J6" s="50">
        <v>0.01</v>
      </c>
      <c r="K6" s="51">
        <v>0.05</v>
      </c>
      <c r="L6" s="51">
        <v>0.1</v>
      </c>
      <c r="M6" s="51">
        <v>0.1</v>
      </c>
      <c r="N6" s="52"/>
      <c r="O6" s="52"/>
      <c r="P6" s="52"/>
      <c r="Q6" s="59"/>
      <c r="R6" s="59"/>
      <c r="S6" s="60">
        <v>0.01</v>
      </c>
      <c r="T6" s="60">
        <v>0.05</v>
      </c>
      <c r="U6" s="59"/>
      <c r="V6" s="59"/>
      <c r="W6" s="59"/>
    </row>
    <row r="7" spans="1:44" s="33" customFormat="1" ht="24.9" customHeight="1" x14ac:dyDescent="0.3">
      <c r="A7" s="113"/>
      <c r="B7" s="103"/>
      <c r="C7" s="34"/>
      <c r="D7" s="56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>
        <f t="shared" ref="S7" si="0">R7*$S$6</f>
        <v>0</v>
      </c>
      <c r="T7" s="42">
        <v>0</v>
      </c>
      <c r="U7" s="42">
        <v>0</v>
      </c>
      <c r="V7" s="42">
        <f t="shared" ref="V7" si="1">ROUND(R7-S7-T7-U7,)</f>
        <v>0</v>
      </c>
      <c r="W7" s="4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24.9" customHeight="1" x14ac:dyDescent="0.3">
      <c r="A8" s="114">
        <v>60523</v>
      </c>
      <c r="B8" s="104" t="s">
        <v>86</v>
      </c>
      <c r="C8" s="5">
        <v>45261</v>
      </c>
      <c r="D8" s="21">
        <v>2</v>
      </c>
      <c r="E8" s="21">
        <v>90923</v>
      </c>
      <c r="F8" s="21">
        <v>57225</v>
      </c>
      <c r="G8" s="21">
        <f>E8-F8</f>
        <v>33698</v>
      </c>
      <c r="H8" s="21">
        <f>G8*18%</f>
        <v>6065.6399999999994</v>
      </c>
      <c r="I8" s="21">
        <f>G8+H8</f>
        <v>39763.64</v>
      </c>
      <c r="J8" s="21">
        <f>G8*1%</f>
        <v>336.98</v>
      </c>
      <c r="K8" s="21">
        <f>G8*5%</f>
        <v>1684.9</v>
      </c>
      <c r="L8" s="21">
        <v>0</v>
      </c>
      <c r="M8" s="21">
        <f>G8*10%</f>
        <v>3369.8</v>
      </c>
      <c r="N8" s="21">
        <f>H8</f>
        <v>6065.6399999999994</v>
      </c>
      <c r="O8" s="21">
        <v>0</v>
      </c>
      <c r="P8" s="21">
        <f>G8-K8-L8-M8-O8-J8</f>
        <v>28306.32</v>
      </c>
      <c r="Q8" s="21"/>
      <c r="R8" s="21"/>
      <c r="S8" s="21"/>
      <c r="T8" s="21"/>
      <c r="U8" s="21"/>
      <c r="V8" s="40"/>
      <c r="W8" s="41"/>
      <c r="X8" s="36"/>
    </row>
    <row r="9" spans="1:44" ht="24.9" customHeight="1" x14ac:dyDescent="0.3">
      <c r="B9" s="104"/>
      <c r="C9" s="5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40"/>
      <c r="W9" s="41"/>
    </row>
    <row r="10" spans="1:44" s="33" customFormat="1" ht="24.9" customHeight="1" x14ac:dyDescent="0.3">
      <c r="A10" s="112"/>
      <c r="B10" s="104"/>
      <c r="C10" s="5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40"/>
      <c r="W10" s="4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24.9" customHeight="1" x14ac:dyDescent="0.3">
      <c r="A11" s="113"/>
      <c r="B11" s="103"/>
      <c r="C11" s="34"/>
      <c r="D11" s="56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>
        <f t="shared" ref="S11" si="2">R11*$S$6</f>
        <v>0</v>
      </c>
      <c r="T11" s="42">
        <v>0</v>
      </c>
      <c r="U11" s="42">
        <v>0</v>
      </c>
      <c r="V11" s="42">
        <f t="shared" ref="V11" si="3">ROUND(R11-S11-T11-U11,)</f>
        <v>0</v>
      </c>
      <c r="W11" s="44"/>
    </row>
    <row r="12" spans="1:44" ht="24.9" customHeight="1" x14ac:dyDescent="0.3">
      <c r="A12" s="114">
        <v>60522</v>
      </c>
      <c r="B12" s="104" t="s">
        <v>84</v>
      </c>
      <c r="C12" s="5">
        <v>45261</v>
      </c>
      <c r="D12" s="21">
        <v>3</v>
      </c>
      <c r="E12" s="21">
        <v>394210</v>
      </c>
      <c r="F12" s="21">
        <v>19075</v>
      </c>
      <c r="G12" s="21">
        <f>E12-F12</f>
        <v>375135</v>
      </c>
      <c r="H12" s="21">
        <f>G12*18%</f>
        <v>67524.3</v>
      </c>
      <c r="I12" s="21">
        <f>G12+H12</f>
        <v>442659.3</v>
      </c>
      <c r="J12" s="21">
        <f>G12*1%</f>
        <v>3751.35</v>
      </c>
      <c r="K12" s="21">
        <f>G12*5%</f>
        <v>18756.75</v>
      </c>
      <c r="L12" s="21">
        <f>G12*10%</f>
        <v>37513.5</v>
      </c>
      <c r="M12" s="21">
        <f>G12*10%</f>
        <v>37513.5</v>
      </c>
      <c r="N12" s="21">
        <f>H12</f>
        <v>67524.3</v>
      </c>
      <c r="O12" s="21">
        <v>0</v>
      </c>
      <c r="P12" s="21">
        <f>G12-K12-L12-M12-O12-J12</f>
        <v>277599.90000000002</v>
      </c>
      <c r="Q12" s="21"/>
      <c r="R12" s="21"/>
      <c r="S12" s="21"/>
      <c r="T12" s="21"/>
      <c r="U12" s="21"/>
      <c r="V12" s="40"/>
      <c r="W12" s="41"/>
    </row>
    <row r="13" spans="1:44" s="33" customFormat="1" ht="24.9" customHeight="1" thickBot="1" x14ac:dyDescent="0.35">
      <c r="A13" s="112"/>
      <c r="B13" s="105"/>
      <c r="C13" s="6"/>
      <c r="D13" s="6"/>
      <c r="E13" s="58"/>
      <c r="F13" s="58"/>
      <c r="G13" s="58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ht="24.9" customHeight="1" x14ac:dyDescent="0.3">
      <c r="A14" s="113"/>
      <c r="B14" s="106"/>
      <c r="C14" s="38"/>
      <c r="D14" s="79"/>
      <c r="E14" s="38"/>
      <c r="F14" s="38"/>
      <c r="G14" s="38"/>
      <c r="H14" s="38"/>
      <c r="I14" s="38"/>
      <c r="J14" s="39"/>
      <c r="K14" s="39"/>
      <c r="L14" s="39"/>
      <c r="M14" s="39"/>
      <c r="N14" s="38"/>
      <c r="O14" s="38"/>
      <c r="P14" s="38"/>
      <c r="Q14" s="38"/>
      <c r="R14" s="38"/>
      <c r="S14" s="39"/>
      <c r="T14" s="39"/>
      <c r="U14" s="38"/>
      <c r="V14" s="38"/>
      <c r="W14" s="38"/>
    </row>
    <row r="15" spans="1:44" ht="24.9" customHeight="1" x14ac:dyDescent="0.3">
      <c r="A15" s="112">
        <v>59156</v>
      </c>
      <c r="B15" s="104" t="s">
        <v>85</v>
      </c>
      <c r="C15" s="54">
        <v>45265</v>
      </c>
      <c r="D15" s="72">
        <v>5</v>
      </c>
      <c r="E15" s="21">
        <v>295400</v>
      </c>
      <c r="F15" s="21">
        <v>112500</v>
      </c>
      <c r="G15" s="84">
        <f>E15-F15</f>
        <v>182900</v>
      </c>
      <c r="H15" s="21">
        <f>G15*18%</f>
        <v>32922</v>
      </c>
      <c r="I15" s="21">
        <f>G15+H15</f>
        <v>215822</v>
      </c>
      <c r="J15" s="21">
        <f>G15*1%</f>
        <v>1829</v>
      </c>
      <c r="K15" s="21">
        <f>5%*G15</f>
        <v>9145</v>
      </c>
      <c r="L15" s="21">
        <f>G15*10%</f>
        <v>18290</v>
      </c>
      <c r="M15" s="21">
        <f>G15*10%</f>
        <v>18290</v>
      </c>
      <c r="N15" s="21">
        <f>H15</f>
        <v>32922</v>
      </c>
      <c r="O15" s="21">
        <v>38998</v>
      </c>
      <c r="P15" s="21">
        <f>G15-J15-K15-L15-M15-O15</f>
        <v>96348</v>
      </c>
      <c r="Q15" s="21" t="s">
        <v>21</v>
      </c>
      <c r="R15" s="21">
        <v>300000</v>
      </c>
      <c r="S15" s="21">
        <f>R15*1%</f>
        <v>3000</v>
      </c>
      <c r="T15" s="21">
        <v>0</v>
      </c>
      <c r="U15" s="21">
        <v>0</v>
      </c>
      <c r="V15" s="40">
        <f>R15-S15</f>
        <v>297000</v>
      </c>
      <c r="W15" s="40" t="s">
        <v>25</v>
      </c>
    </row>
    <row r="16" spans="1:44" ht="24.9" customHeight="1" x14ac:dyDescent="0.3">
      <c r="A16" s="112">
        <v>59156</v>
      </c>
      <c r="B16" s="101" t="s">
        <v>83</v>
      </c>
      <c r="C16" s="5"/>
      <c r="D16" s="86">
        <v>5</v>
      </c>
      <c r="E16" s="87">
        <f>N15</f>
        <v>32922</v>
      </c>
      <c r="F16" s="88"/>
      <c r="G16" s="88"/>
      <c r="H16" s="22"/>
      <c r="I16" s="23"/>
      <c r="J16" s="89"/>
      <c r="K16" s="90"/>
      <c r="L16" s="90"/>
      <c r="M16" s="90"/>
      <c r="N16" s="90"/>
      <c r="O16" s="90"/>
      <c r="P16" s="21">
        <f>E16</f>
        <v>32922</v>
      </c>
      <c r="Q16" s="21" t="s">
        <v>45</v>
      </c>
      <c r="R16" s="21">
        <v>200000</v>
      </c>
      <c r="S16" s="21">
        <f>R16*1%</f>
        <v>2000</v>
      </c>
      <c r="T16" s="21">
        <v>0</v>
      </c>
      <c r="U16" s="21">
        <v>0</v>
      </c>
      <c r="V16" s="40">
        <f>R16-S16</f>
        <v>198000</v>
      </c>
      <c r="W16" s="41" t="s">
        <v>44</v>
      </c>
    </row>
    <row r="17" spans="1:23" ht="24.9" customHeight="1" x14ac:dyDescent="0.3">
      <c r="A17" s="113"/>
      <c r="B17" s="103"/>
      <c r="C17" s="56"/>
      <c r="D17" s="7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3"/>
    </row>
    <row r="18" spans="1:23" ht="24.9" customHeight="1" x14ac:dyDescent="0.3">
      <c r="A18" s="112">
        <v>59157</v>
      </c>
      <c r="B18" s="104" t="s">
        <v>43</v>
      </c>
      <c r="C18" s="5">
        <v>45265</v>
      </c>
      <c r="D18" s="80">
        <v>6</v>
      </c>
      <c r="E18" s="21">
        <v>262045</v>
      </c>
      <c r="F18" s="21">
        <v>0</v>
      </c>
      <c r="G18" s="84">
        <f>E18-F18</f>
        <v>262045</v>
      </c>
      <c r="H18" s="21">
        <f>G18*18%</f>
        <v>47168.1</v>
      </c>
      <c r="I18" s="21">
        <f>G18+H18</f>
        <v>309213.09999999998</v>
      </c>
      <c r="J18" s="21">
        <f>G18*1%</f>
        <v>2620.4500000000003</v>
      </c>
      <c r="K18" s="21">
        <f>G18*5%</f>
        <v>13102.25</v>
      </c>
      <c r="L18" s="21">
        <f>G18*10%</f>
        <v>26204.5</v>
      </c>
      <c r="M18" s="21">
        <f>G18*10%</f>
        <v>26204.5</v>
      </c>
      <c r="N18" s="21">
        <f>H18</f>
        <v>47168.1</v>
      </c>
      <c r="O18" s="21">
        <v>0</v>
      </c>
      <c r="P18" s="21">
        <f>G18-K18-L18-M18-O18-J18</f>
        <v>193913.3</v>
      </c>
      <c r="Q18" s="21" t="s">
        <v>23</v>
      </c>
      <c r="R18" s="21">
        <v>300000</v>
      </c>
      <c r="S18" s="21">
        <f>R18*1%</f>
        <v>3000</v>
      </c>
      <c r="T18" s="21">
        <v>0</v>
      </c>
      <c r="U18" s="21">
        <v>0</v>
      </c>
      <c r="V18" s="21">
        <f t="shared" ref="V18" si="4">ROUND(R18-S18-T18-U18,)</f>
        <v>297000</v>
      </c>
      <c r="W18" s="40" t="s">
        <v>24</v>
      </c>
    </row>
    <row r="19" spans="1:23" ht="24.9" customHeight="1" x14ac:dyDescent="0.3">
      <c r="A19" s="112">
        <v>59157</v>
      </c>
      <c r="B19" s="101" t="s">
        <v>83</v>
      </c>
      <c r="C19" s="5"/>
      <c r="D19" s="86">
        <v>6</v>
      </c>
      <c r="E19" s="87">
        <f>N18</f>
        <v>47168.1</v>
      </c>
      <c r="F19" s="88"/>
      <c r="G19" s="88"/>
      <c r="H19" s="22"/>
      <c r="I19" s="23"/>
      <c r="J19" s="89"/>
      <c r="K19" s="90"/>
      <c r="L19" s="90"/>
      <c r="M19" s="90"/>
      <c r="N19" s="90"/>
      <c r="O19" s="90"/>
      <c r="P19" s="21">
        <f>E19</f>
        <v>47168.1</v>
      </c>
      <c r="Q19" s="21" t="s">
        <v>39</v>
      </c>
      <c r="R19" s="21">
        <v>500000</v>
      </c>
      <c r="S19" s="21">
        <f>R19*1%</f>
        <v>5000</v>
      </c>
      <c r="T19" s="21">
        <v>0</v>
      </c>
      <c r="U19" s="21">
        <v>0</v>
      </c>
      <c r="V19" s="21">
        <v>495000</v>
      </c>
      <c r="W19" s="41" t="s">
        <v>27</v>
      </c>
    </row>
    <row r="20" spans="1:23" ht="24.9" customHeight="1" x14ac:dyDescent="0.3">
      <c r="A20" s="113"/>
      <c r="B20" s="103"/>
      <c r="C20" s="34"/>
      <c r="D20" s="73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4"/>
    </row>
    <row r="21" spans="1:23" ht="24.9" customHeight="1" x14ac:dyDescent="0.3">
      <c r="A21" s="112">
        <v>59158</v>
      </c>
      <c r="B21" s="104" t="s">
        <v>35</v>
      </c>
      <c r="C21" s="5">
        <v>45265</v>
      </c>
      <c r="D21" s="80">
        <v>8</v>
      </c>
      <c r="E21" s="21">
        <v>353603</v>
      </c>
      <c r="F21" s="21">
        <v>0</v>
      </c>
      <c r="G21" s="84">
        <f>E21-F21</f>
        <v>353603</v>
      </c>
      <c r="H21" s="21">
        <f>G21*18%</f>
        <v>63648.54</v>
      </c>
      <c r="I21" s="21">
        <f>G21+H21</f>
        <v>417251.54</v>
      </c>
      <c r="J21" s="21">
        <f>G21*1%</f>
        <v>3536.03</v>
      </c>
      <c r="K21" s="21">
        <f>G21*5%</f>
        <v>17680.150000000001</v>
      </c>
      <c r="L21" s="21">
        <f>G21*10%</f>
        <v>35360.300000000003</v>
      </c>
      <c r="M21" s="21">
        <f>G21*10%</f>
        <v>35360.300000000003</v>
      </c>
      <c r="N21" s="21">
        <f>H21</f>
        <v>63648.54</v>
      </c>
      <c r="O21" s="21">
        <v>0</v>
      </c>
      <c r="P21" s="21">
        <f>G21-K21-L21-M21-O21-J21</f>
        <v>261666.22</v>
      </c>
      <c r="Q21" s="21" t="s">
        <v>26</v>
      </c>
      <c r="R21" s="21">
        <v>300000</v>
      </c>
      <c r="S21" s="21">
        <f>R21*1%</f>
        <v>3000</v>
      </c>
      <c r="T21" s="21">
        <v>0</v>
      </c>
      <c r="U21" s="21">
        <v>0</v>
      </c>
      <c r="V21" s="40">
        <v>198000</v>
      </c>
      <c r="W21" s="41" t="s">
        <v>28</v>
      </c>
    </row>
    <row r="22" spans="1:23" ht="24.9" customHeight="1" x14ac:dyDescent="0.3">
      <c r="A22" s="112">
        <v>59158</v>
      </c>
      <c r="B22" s="101" t="s">
        <v>83</v>
      </c>
      <c r="C22" s="5"/>
      <c r="D22" s="86">
        <v>8</v>
      </c>
      <c r="E22" s="87">
        <f>N21</f>
        <v>63648.54</v>
      </c>
      <c r="F22" s="88"/>
      <c r="G22" s="88"/>
      <c r="H22" s="22"/>
      <c r="I22" s="23"/>
      <c r="J22" s="89"/>
      <c r="K22" s="90"/>
      <c r="L22" s="90"/>
      <c r="M22" s="90"/>
      <c r="N22" s="90"/>
      <c r="O22" s="90"/>
      <c r="P22" s="21">
        <f>E22</f>
        <v>63648.54</v>
      </c>
      <c r="Q22" s="21"/>
      <c r="R22" s="21"/>
      <c r="S22" s="21">
        <f>R22*$S$6</f>
        <v>0</v>
      </c>
      <c r="T22" s="21">
        <v>0</v>
      </c>
      <c r="U22" s="21">
        <v>0</v>
      </c>
      <c r="V22" s="21">
        <v>495000</v>
      </c>
      <c r="W22" s="41" t="s">
        <v>29</v>
      </c>
    </row>
    <row r="23" spans="1:23" ht="24.9" customHeight="1" x14ac:dyDescent="0.3">
      <c r="A23" s="113"/>
      <c r="B23" s="103"/>
      <c r="C23" s="34"/>
      <c r="D23" s="7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>
        <f t="shared" ref="S23" si="5">R23*$S$6</f>
        <v>0</v>
      </c>
      <c r="T23" s="42">
        <v>0</v>
      </c>
      <c r="U23" s="42">
        <v>0</v>
      </c>
      <c r="V23" s="42">
        <f t="shared" ref="V23" si="6">ROUND(R23-S23-T23-U23,)</f>
        <v>0</v>
      </c>
      <c r="W23" s="44"/>
    </row>
    <row r="24" spans="1:23" ht="24.9" customHeight="1" x14ac:dyDescent="0.3">
      <c r="A24" s="112">
        <v>59159</v>
      </c>
      <c r="B24" s="104" t="s">
        <v>30</v>
      </c>
      <c r="C24" s="5">
        <v>45229</v>
      </c>
      <c r="D24" s="80">
        <v>1</v>
      </c>
      <c r="E24" s="21">
        <v>691783</v>
      </c>
      <c r="F24" s="21">
        <v>57750</v>
      </c>
      <c r="G24" s="84">
        <f>E24-F24</f>
        <v>634033</v>
      </c>
      <c r="H24" s="21">
        <f>G24*18%</f>
        <v>114125.94</v>
      </c>
      <c r="I24" s="21">
        <f>G24+H24</f>
        <v>748158.94</v>
      </c>
      <c r="J24" s="21">
        <f>G24*1%</f>
        <v>6340.33</v>
      </c>
      <c r="K24" s="21">
        <f>G24*5%</f>
        <v>31701.65</v>
      </c>
      <c r="L24" s="21">
        <f>G24*10%</f>
        <v>63403.3</v>
      </c>
      <c r="M24" s="21">
        <f>G24*10%</f>
        <v>63403.3</v>
      </c>
      <c r="N24" s="21">
        <f>H24</f>
        <v>114125.94</v>
      </c>
      <c r="O24" s="21">
        <v>29902</v>
      </c>
      <c r="P24" s="21">
        <f>G24-K24-L24-M24-O24-J24</f>
        <v>439282.41999999993</v>
      </c>
      <c r="Q24" s="21" t="s">
        <v>26</v>
      </c>
      <c r="R24" s="21">
        <v>500000</v>
      </c>
      <c r="S24" s="21">
        <f>R24*1%</f>
        <v>5000</v>
      </c>
      <c r="T24" s="21">
        <v>0</v>
      </c>
      <c r="U24" s="21">
        <v>0</v>
      </c>
      <c r="V24" s="40">
        <f>R24-S24</f>
        <v>495000</v>
      </c>
      <c r="W24" s="41" t="s">
        <v>37</v>
      </c>
    </row>
    <row r="25" spans="1:23" ht="24.9" customHeight="1" x14ac:dyDescent="0.3">
      <c r="A25" s="112">
        <v>59159</v>
      </c>
      <c r="B25" s="101" t="s">
        <v>83</v>
      </c>
      <c r="C25" s="5"/>
      <c r="D25" s="86">
        <v>1</v>
      </c>
      <c r="E25" s="87">
        <f>N24</f>
        <v>114125.94</v>
      </c>
      <c r="F25" s="88"/>
      <c r="G25" s="88"/>
      <c r="H25" s="22"/>
      <c r="I25" s="23"/>
      <c r="J25" s="89"/>
      <c r="K25" s="90"/>
      <c r="L25" s="90"/>
      <c r="M25" s="90"/>
      <c r="N25" s="90"/>
      <c r="O25" s="90"/>
      <c r="P25" s="21">
        <f>E25</f>
        <v>114125.94</v>
      </c>
      <c r="Q25" s="21" t="s">
        <v>38</v>
      </c>
      <c r="R25" s="21">
        <v>100000</v>
      </c>
      <c r="S25" s="21">
        <f>R25*1%</f>
        <v>1000</v>
      </c>
      <c r="T25" s="21">
        <v>0</v>
      </c>
      <c r="U25" s="21">
        <v>0</v>
      </c>
      <c r="V25" s="40">
        <f>R25-S25</f>
        <v>99000</v>
      </c>
      <c r="W25" s="41" t="s">
        <v>36</v>
      </c>
    </row>
    <row r="26" spans="1:23" ht="24.9" customHeight="1" x14ac:dyDescent="0.3">
      <c r="B26" s="104"/>
      <c r="C26" s="5"/>
      <c r="D26" s="72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>
        <f>R26*$S$6</f>
        <v>0</v>
      </c>
      <c r="T26" s="21">
        <v>0</v>
      </c>
      <c r="U26" s="21">
        <v>0</v>
      </c>
      <c r="V26" s="21">
        <f t="shared" ref="V26:V27" si="7">ROUND(R26-S26-T26-U26,)</f>
        <v>0</v>
      </c>
      <c r="W26" s="41"/>
    </row>
    <row r="27" spans="1:23" ht="24.9" customHeight="1" x14ac:dyDescent="0.3">
      <c r="A27" s="113"/>
      <c r="B27" s="103"/>
      <c r="C27" s="34"/>
      <c r="D27" s="73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>
        <f t="shared" ref="S27" si="8">R27*$S$6</f>
        <v>0</v>
      </c>
      <c r="T27" s="42">
        <v>0</v>
      </c>
      <c r="U27" s="42">
        <v>0</v>
      </c>
      <c r="V27" s="42">
        <f t="shared" si="7"/>
        <v>0</v>
      </c>
      <c r="W27" s="44"/>
    </row>
    <row r="28" spans="1:23" ht="24.9" customHeight="1" x14ac:dyDescent="0.3">
      <c r="A28" s="112">
        <v>60026</v>
      </c>
      <c r="B28" s="104" t="s">
        <v>40</v>
      </c>
      <c r="C28" s="5">
        <v>45265</v>
      </c>
      <c r="D28" s="80">
        <v>7</v>
      </c>
      <c r="E28" s="21">
        <v>254678</v>
      </c>
      <c r="F28" s="21">
        <v>0</v>
      </c>
      <c r="G28" s="84">
        <f>E28-F28</f>
        <v>254678</v>
      </c>
      <c r="H28" s="21">
        <f>G28*18%</f>
        <v>45842.04</v>
      </c>
      <c r="I28" s="21">
        <f>G28+H28</f>
        <v>300520.03999999998</v>
      </c>
      <c r="J28" s="21">
        <f>G28*1%</f>
        <v>2546.7800000000002</v>
      </c>
      <c r="K28" s="21">
        <f>G28*5%</f>
        <v>12733.900000000001</v>
      </c>
      <c r="L28" s="21">
        <f>G28*10%</f>
        <v>25467.800000000003</v>
      </c>
      <c r="M28" s="21">
        <f>G28*10%</f>
        <v>25467.800000000003</v>
      </c>
      <c r="N28" s="21">
        <f>H28</f>
        <v>45842.04</v>
      </c>
      <c r="O28" s="21">
        <v>0</v>
      </c>
      <c r="P28" s="21">
        <f>G28-K28-L28-M28-O28-J28</f>
        <v>188461.72</v>
      </c>
      <c r="Q28" s="21" t="s">
        <v>42</v>
      </c>
      <c r="R28" s="21">
        <v>500000</v>
      </c>
      <c r="S28" s="21">
        <f>R28*1%</f>
        <v>5000</v>
      </c>
      <c r="T28" s="21">
        <v>0</v>
      </c>
      <c r="U28" s="21">
        <v>0</v>
      </c>
      <c r="V28" s="40">
        <f>R28-S28</f>
        <v>495000</v>
      </c>
      <c r="W28" s="41" t="s">
        <v>41</v>
      </c>
    </row>
    <row r="29" spans="1:23" ht="24.9" customHeight="1" x14ac:dyDescent="0.3">
      <c r="A29" s="112">
        <v>60026</v>
      </c>
      <c r="B29" s="101" t="s">
        <v>83</v>
      </c>
      <c r="C29" s="5"/>
      <c r="D29" s="86">
        <v>7</v>
      </c>
      <c r="E29" s="87">
        <f>N28</f>
        <v>45842.04</v>
      </c>
      <c r="F29" s="88"/>
      <c r="G29" s="88"/>
      <c r="H29" s="22"/>
      <c r="I29" s="23"/>
      <c r="J29" s="89"/>
      <c r="K29" s="90"/>
      <c r="L29" s="90"/>
      <c r="M29" s="90"/>
      <c r="N29" s="90"/>
      <c r="O29" s="90"/>
      <c r="P29" s="21">
        <f>E29</f>
        <v>45842.04</v>
      </c>
      <c r="Q29" s="21"/>
      <c r="R29" s="21"/>
      <c r="S29" s="21"/>
      <c r="T29" s="21"/>
      <c r="U29" s="21"/>
      <c r="V29" s="40"/>
      <c r="W29" s="41"/>
    </row>
    <row r="30" spans="1:23" ht="24.9" customHeight="1" x14ac:dyDescent="0.3">
      <c r="B30" s="104"/>
      <c r="C30" s="5"/>
      <c r="D30" s="8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40"/>
      <c r="W30" s="41"/>
    </row>
    <row r="31" spans="1:23" ht="24.9" customHeight="1" x14ac:dyDescent="0.3">
      <c r="A31" s="113"/>
      <c r="B31" s="103"/>
      <c r="C31" s="34"/>
      <c r="D31" s="73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>
        <f t="shared" ref="S31" si="9">R31*$S$6</f>
        <v>0</v>
      </c>
      <c r="T31" s="42">
        <v>0</v>
      </c>
      <c r="U31" s="42">
        <v>0</v>
      </c>
      <c r="V31" s="42">
        <f t="shared" ref="V31" si="10">ROUND(R31-S31-T31-U31,)</f>
        <v>0</v>
      </c>
      <c r="W31" s="44"/>
    </row>
    <row r="32" spans="1:23" ht="24.9" customHeight="1" x14ac:dyDescent="0.3">
      <c r="A32" s="112">
        <v>60719</v>
      </c>
      <c r="B32" s="104" t="s">
        <v>87</v>
      </c>
      <c r="C32" s="5">
        <v>45272</v>
      </c>
      <c r="D32" s="80">
        <v>4</v>
      </c>
      <c r="E32" s="21">
        <v>320521</v>
      </c>
      <c r="F32" s="21">
        <v>37500</v>
      </c>
      <c r="G32" s="84">
        <f>E32-F32</f>
        <v>283021</v>
      </c>
      <c r="H32" s="21">
        <f>G32*18%</f>
        <v>50943.78</v>
      </c>
      <c r="I32" s="21">
        <f>G32+H32</f>
        <v>333964.78000000003</v>
      </c>
      <c r="J32" s="21">
        <f>G32*1%</f>
        <v>2830.21</v>
      </c>
      <c r="K32" s="21">
        <f>G32*5%</f>
        <v>14151.050000000001</v>
      </c>
      <c r="L32" s="21">
        <f>G32*10%</f>
        <v>28302.100000000002</v>
      </c>
      <c r="M32" s="21">
        <v>0</v>
      </c>
      <c r="N32" s="21">
        <f>H32</f>
        <v>50943.78</v>
      </c>
      <c r="O32" s="21">
        <v>0</v>
      </c>
      <c r="P32" s="21">
        <f>G32-K32-L32-M32-O32-J32</f>
        <v>237737.64</v>
      </c>
      <c r="Q32" s="21"/>
      <c r="R32" s="21"/>
      <c r="S32" s="21"/>
      <c r="T32" s="21"/>
      <c r="U32" s="21"/>
      <c r="V32" s="40"/>
      <c r="W32" s="41"/>
    </row>
    <row r="33" spans="1:23" ht="24.9" customHeight="1" x14ac:dyDescent="0.3">
      <c r="A33" s="112">
        <v>60719</v>
      </c>
      <c r="B33" s="101" t="s">
        <v>83</v>
      </c>
      <c r="C33" s="5"/>
      <c r="D33" s="86">
        <v>4</v>
      </c>
      <c r="E33" s="87">
        <f>N32</f>
        <v>50943.78</v>
      </c>
      <c r="F33" s="88"/>
      <c r="G33" s="88"/>
      <c r="H33" s="22"/>
      <c r="I33" s="23"/>
      <c r="J33" s="89"/>
      <c r="K33" s="90"/>
      <c r="L33" s="90"/>
      <c r="M33" s="90"/>
      <c r="N33" s="90"/>
      <c r="O33" s="90"/>
      <c r="P33" s="21">
        <f>E33</f>
        <v>50943.78</v>
      </c>
      <c r="Q33" s="21"/>
      <c r="R33" s="21"/>
      <c r="S33" s="21"/>
      <c r="T33" s="21"/>
      <c r="U33" s="21"/>
      <c r="V33" s="40"/>
      <c r="W33" s="41"/>
    </row>
    <row r="34" spans="1:23" ht="24.9" customHeight="1" x14ac:dyDescent="0.3">
      <c r="A34" s="113"/>
      <c r="B34" s="103"/>
      <c r="C34" s="34"/>
      <c r="D34" s="73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4"/>
    </row>
    <row r="35" spans="1:23" ht="24.9" customHeight="1" x14ac:dyDescent="0.3">
      <c r="B35" s="104"/>
      <c r="C35" s="5"/>
      <c r="D35" s="80"/>
      <c r="E35" s="21"/>
      <c r="F35" s="21"/>
      <c r="G35" s="84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40"/>
      <c r="W35" s="41"/>
    </row>
    <row r="36" spans="1:23" ht="24.9" customHeight="1" x14ac:dyDescent="0.3">
      <c r="B36" s="107"/>
      <c r="C36" s="5"/>
      <c r="D36" s="86"/>
      <c r="E36" s="87"/>
      <c r="F36" s="88"/>
      <c r="G36" s="88"/>
      <c r="H36" s="22"/>
      <c r="I36" s="23"/>
      <c r="J36" s="89"/>
      <c r="K36" s="90"/>
      <c r="L36" s="90"/>
      <c r="M36" s="90"/>
      <c r="N36" s="90"/>
      <c r="O36" s="90"/>
      <c r="P36" s="21"/>
      <c r="Q36" s="46"/>
      <c r="R36" s="46"/>
      <c r="S36" s="46"/>
      <c r="T36" s="46"/>
      <c r="U36" s="46"/>
      <c r="V36" s="65"/>
      <c r="W36" s="66"/>
    </row>
    <row r="37" spans="1:23" ht="24.9" customHeight="1" x14ac:dyDescent="0.3">
      <c r="B37" s="108"/>
      <c r="C37" s="64"/>
      <c r="D37" s="78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65"/>
      <c r="W37" s="66"/>
    </row>
    <row r="38" spans="1:23" ht="24.9" customHeight="1" thickBot="1" x14ac:dyDescent="0.35">
      <c r="B38" s="105"/>
      <c r="C38" s="6"/>
      <c r="D38" s="74"/>
      <c r="E38" s="58"/>
      <c r="F38" s="58"/>
      <c r="G38" s="58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24.9" customHeight="1" thickBot="1" x14ac:dyDescent="0.35">
      <c r="A39" s="24"/>
      <c r="B39" s="109"/>
      <c r="C39" s="61"/>
      <c r="D39" s="82"/>
      <c r="E39" s="62"/>
      <c r="F39" s="61"/>
      <c r="G39" s="61"/>
      <c r="H39" s="61"/>
      <c r="I39" s="61"/>
      <c r="J39" s="61"/>
      <c r="K39" s="62"/>
      <c r="L39" s="62"/>
      <c r="M39" s="62"/>
      <c r="N39" s="62"/>
      <c r="O39" s="62"/>
      <c r="P39" s="62"/>
      <c r="Q39" s="61"/>
      <c r="R39" s="61"/>
      <c r="S39" s="62"/>
      <c r="T39" s="61"/>
      <c r="U39" s="61"/>
      <c r="V39" s="62"/>
      <c r="W39" s="61"/>
    </row>
    <row r="40" spans="1:23" ht="24.9" customHeight="1" x14ac:dyDescent="0.3">
      <c r="A40" s="24"/>
      <c r="B40" s="88"/>
      <c r="C40" s="22"/>
      <c r="D40" s="8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2"/>
    </row>
    <row r="41" spans="1:23" ht="24.9" customHeight="1" x14ac:dyDescent="0.3">
      <c r="A41" s="24"/>
      <c r="B41" s="88"/>
      <c r="C41" s="22"/>
      <c r="D41" s="8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32"/>
      <c r="T41" s="22"/>
      <c r="U41" s="22"/>
      <c r="V41" s="27"/>
      <c r="W41" s="24"/>
    </row>
    <row r="42" spans="1:23" ht="24.9" customHeight="1" x14ac:dyDescent="0.3">
      <c r="A42" s="24"/>
      <c r="B42" s="88"/>
      <c r="C42" s="22"/>
      <c r="D42" s="8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91"/>
      <c r="T42" s="91"/>
      <c r="U42" s="91"/>
      <c r="V42" s="92"/>
      <c r="W42" s="24"/>
    </row>
    <row r="43" spans="1:23" ht="24.9" customHeight="1" x14ac:dyDescent="0.3">
      <c r="A43" s="24"/>
      <c r="B43" s="19"/>
      <c r="C43" s="19"/>
      <c r="D43" s="83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93"/>
      <c r="T43" s="93"/>
      <c r="U43" s="93"/>
      <c r="V43" s="93"/>
      <c r="W43" s="19"/>
    </row>
    <row r="44" spans="1:23" ht="24.9" customHeight="1" x14ac:dyDescent="0.3">
      <c r="A44" s="24"/>
      <c r="B44" s="19"/>
      <c r="C44" s="19"/>
      <c r="D44" s="83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24.9" customHeight="1" thickBot="1" x14ac:dyDescent="0.35">
      <c r="A45" s="24"/>
      <c r="B45" s="19"/>
      <c r="C45" s="19"/>
      <c r="D45" s="83"/>
      <c r="E45" s="19"/>
      <c r="F45" s="19"/>
      <c r="G45" s="19"/>
      <c r="H45" s="19"/>
      <c r="I45" s="19"/>
      <c r="J45" s="19"/>
      <c r="K45" s="125"/>
      <c r="L45" s="125"/>
      <c r="M45" s="125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24.9" customHeight="1" x14ac:dyDescent="0.3">
      <c r="A46" s="24"/>
      <c r="B46" s="19"/>
      <c r="C46" s="19"/>
      <c r="D46" s="83"/>
      <c r="E46" s="19"/>
      <c r="F46" s="19"/>
      <c r="G46" s="19"/>
      <c r="H46" s="19"/>
      <c r="I46" s="19"/>
      <c r="J46" s="19"/>
      <c r="K46" s="118"/>
      <c r="L46" s="119"/>
      <c r="M46" s="120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ht="24.9" customHeight="1" x14ac:dyDescent="0.3">
      <c r="A47" s="24"/>
      <c r="B47" s="19"/>
      <c r="C47" s="19"/>
      <c r="D47" s="83"/>
      <c r="E47" s="19"/>
      <c r="F47" s="19"/>
      <c r="G47" s="19"/>
      <c r="H47" s="19"/>
      <c r="I47" s="19"/>
      <c r="J47" s="19"/>
      <c r="K47" s="121"/>
      <c r="L47" s="122"/>
      <c r="M47" s="68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ht="24.9" customHeight="1" x14ac:dyDescent="0.3">
      <c r="A48" s="24"/>
      <c r="B48" s="19"/>
      <c r="C48" s="19"/>
      <c r="D48" s="83"/>
      <c r="E48" s="19"/>
      <c r="F48" s="19"/>
      <c r="G48" s="19"/>
      <c r="H48" s="19"/>
      <c r="I48" s="19"/>
      <c r="J48" s="19"/>
      <c r="K48" s="67"/>
      <c r="L48" s="67"/>
      <c r="M48" s="68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ht="24.9" customHeight="1" thickBot="1" x14ac:dyDescent="0.35">
      <c r="A49" s="24"/>
      <c r="B49" s="19"/>
      <c r="C49" s="19"/>
      <c r="D49" s="83"/>
      <c r="E49" s="19"/>
      <c r="F49" s="19"/>
      <c r="G49" s="19"/>
      <c r="H49" s="19"/>
      <c r="I49" s="19"/>
      <c r="J49" s="19"/>
      <c r="K49" s="123"/>
      <c r="L49" s="124"/>
      <c r="M49" s="6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ht="24.9" customHeight="1" x14ac:dyDescent="0.3">
      <c r="A50" s="24"/>
      <c r="B50" s="19"/>
      <c r="C50" s="19"/>
      <c r="D50" s="83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ht="24.9" customHeight="1" x14ac:dyDescent="0.3">
      <c r="A51" s="24"/>
      <c r="B51" s="19"/>
      <c r="C51" s="19"/>
      <c r="D51" s="83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ht="24.9" customHeight="1" x14ac:dyDescent="0.3">
      <c r="A52" s="24"/>
      <c r="B52" s="19"/>
      <c r="C52" s="19"/>
      <c r="D52" s="83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ht="24.9" customHeight="1" x14ac:dyDescent="0.3">
      <c r="A53" s="24"/>
      <c r="B53" s="19"/>
      <c r="C53" s="19"/>
      <c r="D53" s="83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ht="24.9" customHeight="1" x14ac:dyDescent="0.3">
      <c r="A54" s="24"/>
      <c r="B54" s="19"/>
      <c r="C54" s="19"/>
      <c r="D54" s="83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24.9" customHeight="1" x14ac:dyDescent="0.3">
      <c r="A55" s="24"/>
      <c r="B55" s="19"/>
      <c r="C55" s="19"/>
      <c r="D55" s="83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24.9" customHeight="1" x14ac:dyDescent="0.3">
      <c r="A56" s="24"/>
      <c r="B56" s="19"/>
      <c r="C56" s="19"/>
      <c r="D56" s="83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24.9" customHeight="1" x14ac:dyDescent="0.3">
      <c r="A57" s="24"/>
      <c r="B57" s="19"/>
      <c r="C57" s="19"/>
      <c r="D57" s="83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24.9" customHeight="1" x14ac:dyDescent="0.3">
      <c r="A58" s="24"/>
      <c r="B58" s="19"/>
      <c r="C58" s="19"/>
      <c r="D58" s="83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24.9" customHeight="1" x14ac:dyDescent="0.3">
      <c r="A59" s="24"/>
      <c r="B59" s="19"/>
      <c r="C59" s="19"/>
      <c r="D59" s="83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24.9" customHeight="1" x14ac:dyDescent="0.3">
      <c r="A60" s="24"/>
      <c r="B60" s="19"/>
      <c r="C60" s="19"/>
      <c r="D60" s="83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24.9" customHeight="1" x14ac:dyDescent="0.3">
      <c r="A61" s="24"/>
      <c r="B61" s="19"/>
      <c r="C61" s="19"/>
      <c r="D61" s="83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24.9" customHeight="1" x14ac:dyDescent="0.3">
      <c r="A62" s="24"/>
      <c r="B62" s="19"/>
      <c r="C62" s="19"/>
      <c r="D62" s="83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24.9" customHeight="1" x14ac:dyDescent="0.3">
      <c r="A63" s="24"/>
      <c r="B63" s="19"/>
      <c r="C63" s="19"/>
      <c r="D63" s="83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24.9" customHeight="1" x14ac:dyDescent="0.3">
      <c r="A64" s="24"/>
      <c r="B64" s="19"/>
      <c r="C64" s="19"/>
      <c r="D64" s="83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24.9" customHeight="1" x14ac:dyDescent="0.3">
      <c r="A65" s="24"/>
      <c r="B65" s="19"/>
      <c r="C65" s="19"/>
      <c r="D65" s="83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24.9" customHeight="1" x14ac:dyDescent="0.3">
      <c r="A66" s="24"/>
      <c r="B66" s="19"/>
      <c r="C66" s="19"/>
      <c r="D66" s="83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24.9" customHeight="1" x14ac:dyDescent="0.3">
      <c r="A67" s="24"/>
      <c r="B67" s="19"/>
      <c r="C67" s="19"/>
      <c r="D67" s="83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ht="24.9" customHeight="1" x14ac:dyDescent="0.3">
      <c r="A68" s="24"/>
      <c r="B68" s="19"/>
      <c r="C68" s="19"/>
      <c r="D68" s="83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24.9" customHeight="1" x14ac:dyDescent="0.3">
      <c r="A69" s="24"/>
      <c r="B69" s="19"/>
      <c r="C69" s="19"/>
      <c r="D69" s="83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24.9" customHeight="1" x14ac:dyDescent="0.3">
      <c r="A70" s="24"/>
      <c r="B70" s="19"/>
      <c r="C70" s="19"/>
      <c r="D70" s="83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24.9" customHeight="1" x14ac:dyDescent="0.3">
      <c r="A71" s="24"/>
      <c r="B71" s="19"/>
      <c r="C71" s="19"/>
      <c r="D71" s="83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24.9" customHeight="1" x14ac:dyDescent="0.3">
      <c r="A72" s="24"/>
      <c r="B72" s="19"/>
      <c r="C72" s="19"/>
      <c r="D72" s="83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24.9" customHeight="1" x14ac:dyDescent="0.3">
      <c r="A73" s="24"/>
      <c r="B73" s="19"/>
      <c r="C73" s="19"/>
      <c r="D73" s="83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24.9" customHeight="1" x14ac:dyDescent="0.3">
      <c r="A74" s="24"/>
      <c r="B74" s="19"/>
      <c r="C74" s="19"/>
      <c r="D74" s="83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24.9" customHeight="1" x14ac:dyDescent="0.3">
      <c r="A75" s="24"/>
      <c r="B75" s="19"/>
      <c r="C75" s="19"/>
      <c r="D75" s="83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24.9" customHeight="1" x14ac:dyDescent="0.3">
      <c r="A76" s="24"/>
      <c r="B76" s="19"/>
      <c r="C76" s="19"/>
      <c r="D76" s="83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24.9" customHeight="1" x14ac:dyDescent="0.3">
      <c r="A77" s="24"/>
      <c r="B77" s="19"/>
      <c r="C77" s="19"/>
      <c r="D77" s="83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24.9" customHeight="1" x14ac:dyDescent="0.3">
      <c r="A78" s="24"/>
      <c r="B78" s="19"/>
      <c r="C78" s="19"/>
      <c r="D78" s="83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24.9" customHeight="1" x14ac:dyDescent="0.3">
      <c r="A79" s="24"/>
      <c r="B79" s="19"/>
      <c r="C79" s="19"/>
      <c r="D79" s="83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24.9" customHeight="1" x14ac:dyDescent="0.3">
      <c r="A80" s="24"/>
      <c r="B80" s="19"/>
      <c r="C80" s="19"/>
      <c r="D80" s="83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ht="24.9" customHeight="1" x14ac:dyDescent="0.3">
      <c r="A81" s="24"/>
      <c r="B81" s="19"/>
      <c r="C81" s="19"/>
      <c r="D81" s="83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ht="24.9" customHeight="1" x14ac:dyDescent="0.3">
      <c r="A82" s="24"/>
      <c r="B82" s="19"/>
      <c r="C82" s="19"/>
      <c r="D82" s="83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ht="24.9" customHeight="1" x14ac:dyDescent="0.3">
      <c r="A83" s="24"/>
      <c r="B83" s="19"/>
      <c r="C83" s="19"/>
      <c r="D83" s="83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ht="24.9" customHeight="1" x14ac:dyDescent="0.3">
      <c r="A84" s="24"/>
      <c r="B84" s="19"/>
      <c r="C84" s="19"/>
      <c r="D84" s="83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ht="24.9" customHeight="1" x14ac:dyDescent="0.3">
      <c r="A85" s="24"/>
      <c r="B85" s="19"/>
      <c r="C85" s="19"/>
      <c r="D85" s="83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ht="24.9" customHeight="1" x14ac:dyDescent="0.3">
      <c r="A86" s="24"/>
      <c r="B86" s="19"/>
      <c r="C86" s="19"/>
      <c r="D86" s="83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ht="24.9" customHeight="1" x14ac:dyDescent="0.3">
      <c r="A87" s="24"/>
      <c r="B87" s="19"/>
      <c r="C87" s="19"/>
      <c r="D87" s="83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ht="24.9" customHeight="1" x14ac:dyDescent="0.3">
      <c r="A88" s="24"/>
      <c r="B88" s="19"/>
      <c r="C88" s="19"/>
      <c r="D88" s="83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ht="24.9" customHeight="1" x14ac:dyDescent="0.3">
      <c r="A89" s="24"/>
      <c r="B89" s="19"/>
      <c r="C89" s="19"/>
      <c r="D89" s="83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ht="24.9" customHeight="1" x14ac:dyDescent="0.3">
      <c r="A90" s="24"/>
      <c r="B90" s="19"/>
      <c r="C90" s="19"/>
      <c r="D90" s="83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24.9" customHeight="1" x14ac:dyDescent="0.3">
      <c r="A91" s="24"/>
      <c r="B91" s="19"/>
      <c r="C91" s="19"/>
      <c r="D91" s="83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ht="24.9" customHeight="1" x14ac:dyDescent="0.3">
      <c r="A92" s="24"/>
      <c r="B92" s="19"/>
      <c r="C92" s="19"/>
      <c r="D92" s="83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ht="24.9" customHeight="1" x14ac:dyDescent="0.3">
      <c r="A93" s="24"/>
      <c r="B93" s="19"/>
      <c r="C93" s="19"/>
      <c r="D93" s="83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ht="24.9" customHeight="1" x14ac:dyDescent="0.3">
      <c r="A94" s="24"/>
      <c r="B94" s="19"/>
      <c r="C94" s="19"/>
      <c r="D94" s="83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ht="24.9" customHeight="1" x14ac:dyDescent="0.3">
      <c r="A95" s="24"/>
      <c r="B95" s="19"/>
      <c r="C95" s="19"/>
      <c r="D95" s="83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ht="24.9" customHeight="1" x14ac:dyDescent="0.3">
      <c r="A96" s="24"/>
      <c r="B96" s="19"/>
      <c r="C96" s="19"/>
      <c r="D96" s="83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ht="24.9" customHeight="1" x14ac:dyDescent="0.3">
      <c r="A97" s="24"/>
      <c r="B97" s="19"/>
      <c r="C97" s="19"/>
      <c r="D97" s="83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ht="24.9" customHeight="1" x14ac:dyDescent="0.3">
      <c r="A98" s="24"/>
      <c r="B98" s="19"/>
      <c r="C98" s="19"/>
      <c r="D98" s="83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ht="24.9" customHeight="1" x14ac:dyDescent="0.3">
      <c r="A99" s="24"/>
      <c r="B99" s="19"/>
      <c r="C99" s="19"/>
      <c r="D99" s="83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ht="24.9" customHeight="1" x14ac:dyDescent="0.3">
      <c r="A100" s="24"/>
      <c r="B100" s="19"/>
      <c r="C100" s="19"/>
      <c r="D100" s="83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ht="24.9" customHeight="1" x14ac:dyDescent="0.3">
      <c r="A101" s="24"/>
      <c r="B101" s="19"/>
      <c r="C101" s="19"/>
      <c r="D101" s="83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ht="24.9" customHeight="1" x14ac:dyDescent="0.3">
      <c r="A102" s="24"/>
      <c r="B102" s="19"/>
      <c r="C102" s="19"/>
      <c r="D102" s="83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ht="24.9" customHeight="1" x14ac:dyDescent="0.3">
      <c r="A103" s="24"/>
      <c r="B103" s="19"/>
      <c r="C103" s="19"/>
      <c r="D103" s="83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ht="24.9" customHeight="1" x14ac:dyDescent="0.3">
      <c r="A104" s="24"/>
      <c r="B104" s="19"/>
      <c r="C104" s="19"/>
      <c r="D104" s="83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ht="24.9" customHeight="1" x14ac:dyDescent="0.3">
      <c r="A105" s="24"/>
      <c r="B105" s="19"/>
      <c r="C105" s="19"/>
      <c r="D105" s="83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ht="24.9" customHeight="1" x14ac:dyDescent="0.3">
      <c r="A106" s="24"/>
      <c r="B106" s="19"/>
      <c r="C106" s="19"/>
      <c r="D106" s="83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24.9" customHeight="1" x14ac:dyDescent="0.3">
      <c r="A107" s="24"/>
      <c r="B107" s="19"/>
      <c r="C107" s="19"/>
      <c r="D107" s="83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ht="24.9" customHeight="1" x14ac:dyDescent="0.3">
      <c r="A108" s="24"/>
      <c r="B108" s="19"/>
      <c r="C108" s="19"/>
      <c r="D108" s="83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ht="24.9" customHeight="1" x14ac:dyDescent="0.3">
      <c r="A109" s="24"/>
      <c r="B109" s="19"/>
      <c r="C109" s="19"/>
      <c r="D109" s="83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ht="24.9" customHeight="1" x14ac:dyDescent="0.3">
      <c r="A110" s="24"/>
      <c r="B110" s="19"/>
      <c r="C110" s="19"/>
      <c r="D110" s="83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ht="24.9" customHeight="1" x14ac:dyDescent="0.3">
      <c r="A111" s="24"/>
      <c r="B111" s="19"/>
      <c r="C111" s="19"/>
      <c r="D111" s="83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ht="24.9" customHeight="1" x14ac:dyDescent="0.3">
      <c r="H112" s="13"/>
      <c r="I112" s="13"/>
    </row>
    <row r="113" spans="8:9" ht="24.9" customHeight="1" x14ac:dyDescent="0.3">
      <c r="H113" s="13"/>
      <c r="I113" s="13"/>
    </row>
    <row r="114" spans="8:9" ht="24.9" customHeight="1" x14ac:dyDescent="0.3">
      <c r="H114" s="13"/>
      <c r="I114" s="13"/>
    </row>
  </sheetData>
  <mergeCells count="4">
    <mergeCell ref="K45:M45"/>
    <mergeCell ref="K46:M46"/>
    <mergeCell ref="K47:L47"/>
    <mergeCell ref="K49:L49"/>
  </mergeCells>
  <pageMargins left="0.70866141732283472" right="0.70866141732283472" top="0.74803149606299213" bottom="0.74803149606299213" header="0.31496062992125984" footer="0.31496062992125984"/>
  <pageSetup scale="3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(2)</vt:lpstr>
      <vt:lpstr>Sheet1 (3)</vt:lpstr>
      <vt:lpstr>Sheet1!Print_Area</vt:lpstr>
      <vt:lpstr>'Sheet1 (3)'!Print_Area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2024-11-17T08:29:44Z</cp:lastPrinted>
  <dcterms:created xsi:type="dcterms:W3CDTF">2022-06-10T14:11:52Z</dcterms:created>
  <dcterms:modified xsi:type="dcterms:W3CDTF">2025-05-29T13:24:54Z</dcterms:modified>
</cp:coreProperties>
</file>