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Downloads\Task\Task\Shahin\HAMMER PROJECT PRIVATE LIMITED\"/>
    </mc:Choice>
  </mc:AlternateContent>
  <xr:revisionPtr revIDLastSave="0" documentId="13_ncr:1_{BE0E1990-E57D-48C3-878F-C2307B82BF1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1" i="1" l="1"/>
  <c r="I21" i="1" l="1"/>
  <c r="M21" i="1"/>
  <c r="L21" i="1"/>
  <c r="G15" i="1"/>
  <c r="G16" i="1"/>
  <c r="N21" i="1" l="1"/>
  <c r="M16" i="1"/>
  <c r="M15" i="1"/>
  <c r="L16" i="1"/>
  <c r="L15" i="1"/>
  <c r="I15" i="1" l="1"/>
  <c r="N15" i="1" s="1"/>
  <c r="I16" i="1"/>
  <c r="N16" i="1" s="1"/>
  <c r="Q21" i="1" l="1"/>
  <c r="Q20" i="1"/>
  <c r="G20" i="1"/>
  <c r="L20" i="1" s="1"/>
  <c r="H20" i="1" l="1"/>
  <c r="M20" i="1" s="1"/>
  <c r="J20" i="1"/>
  <c r="K20" i="1"/>
  <c r="I20" i="1" l="1"/>
  <c r="N20" i="1" s="1"/>
  <c r="V25" i="1" s="1"/>
  <c r="T16" i="1" l="1"/>
  <c r="Q15" i="1"/>
  <c r="T15" i="1" s="1"/>
  <c r="Q14" i="1"/>
  <c r="T14" i="1" s="1"/>
  <c r="G14" i="1"/>
  <c r="K14" i="1" s="1"/>
  <c r="Q13" i="1"/>
  <c r="T13" i="1" s="1"/>
  <c r="G13" i="1"/>
  <c r="L13" i="1" s="1"/>
  <c r="H14" i="1" l="1"/>
  <c r="M14" i="1" s="1"/>
  <c r="J13" i="1"/>
  <c r="L14" i="1"/>
  <c r="K13" i="1"/>
  <c r="H13" i="1"/>
  <c r="J14" i="1"/>
  <c r="Q8" i="1"/>
  <c r="Q7" i="1"/>
  <c r="I14" i="1" l="1"/>
  <c r="N14" i="1" s="1"/>
  <c r="M13" i="1"/>
  <c r="I13" i="1"/>
  <c r="G7" i="1"/>
  <c r="N13" i="1" l="1"/>
  <c r="L7" i="1"/>
  <c r="L28" i="1" s="1"/>
  <c r="G28" i="1"/>
  <c r="V19" i="1"/>
  <c r="H7" i="1"/>
  <c r="H28" i="1" s="1"/>
  <c r="T8" i="1"/>
  <c r="J7" i="1"/>
  <c r="J28" i="1" s="1"/>
  <c r="K7" i="1"/>
  <c r="K28" i="1" s="1"/>
  <c r="T7" i="1" l="1"/>
  <c r="M7" i="1" l="1"/>
  <c r="M28" i="1" s="1"/>
  <c r="I7" i="1"/>
  <c r="I28" i="1" s="1"/>
  <c r="T28" i="1"/>
  <c r="N7" i="1" l="1"/>
  <c r="N28" i="1" l="1"/>
  <c r="T30" i="1" s="1"/>
  <c r="V11" i="1"/>
</calcChain>
</file>

<file path=xl/sharedStrings.xml><?xml version="1.0" encoding="utf-8"?>
<sst xmlns="http://schemas.openxmlformats.org/spreadsheetml/2006/main" count="63" uniqueCount="58">
  <si>
    <t>Amount</t>
  </si>
  <si>
    <t>PAYMENT NOTE No.</t>
  </si>
  <si>
    <t>UTR</t>
  </si>
  <si>
    <t>SD (5%)</t>
  </si>
  <si>
    <t>Advance paid</t>
  </si>
  <si>
    <t>On Commissioning</t>
  </si>
  <si>
    <t>Balance Payable Amount Rs. -</t>
  </si>
  <si>
    <t>Total Paid Amount Rs. -</t>
  </si>
  <si>
    <t>OHT Construction work</t>
  </si>
  <si>
    <t>10-07-2023 NEFT/AXISP00405672807/RIUP23/1046/HAMMER PROJECT 98000.00</t>
  </si>
  <si>
    <t>02-08-2023 NEFT/AXISP00411992216/RIUP23/1341/HAMMER PROJECT 49000.00</t>
  </si>
  <si>
    <t>RIUP23/1046</t>
  </si>
  <si>
    <t>RIUP23/1341</t>
  </si>
  <si>
    <t>Jandheri Village OHT Construction work 125kl 12 m</t>
  </si>
  <si>
    <t>RIUP23/516</t>
  </si>
  <si>
    <t>02-08-2023 NEFT/AXISP00411992215/RIUP23/1340/HAMMER PROJECT 49000.00</t>
  </si>
  <si>
    <t>05-06-2023 NEFT/AXISP00395669171/RIUP23/517/HAMMER PROJECT P 49000.00</t>
  </si>
  <si>
    <t>RIUP23/2026</t>
  </si>
  <si>
    <t>14-09-2023 NEFT/AXISP00424961336/RIUP23/2026/HAMMER PROJECT PRI/BDBL0001577 49000.00</t>
  </si>
  <si>
    <t>RIUP23/2388</t>
  </si>
  <si>
    <t>30-09-2023 NEFT/AXISP00429213815/RIUP23/2388/HAMMER PROJECT PRI/BDBL0001577 8795.00</t>
  </si>
  <si>
    <t>Gohrani  Village OHT Construction work 300kl 14 m</t>
  </si>
  <si>
    <t>05-06-2023 NEFT/AXISP00395669168/RIUP23/514/HAMMER PROJECT P 98000.00</t>
  </si>
  <si>
    <t>14-09-2023 NEFT/AXISP00424961337/RIUP23/2025/HAMMER PROJECT PRI/BDBL0001577 49000.00</t>
  </si>
  <si>
    <t>RIUP23/514</t>
  </si>
  <si>
    <t>RIUP23/2025</t>
  </si>
  <si>
    <t>GST</t>
  </si>
  <si>
    <t>14-09-2023 NEFT/AXISP00424961338/RIUP23/2024/HAMMER PROJECT PRI/BDBL0001577 49000.00</t>
  </si>
  <si>
    <t>26-10-2023 NEFT/AXISP00437006001/RIUP23/2876/HAMMER PROJECT PRI/BDBL0001577 98000.00</t>
  </si>
  <si>
    <t>26-10-2023 NEFT/AXISP00437006002/RIUP23/2877/HAMMER PROJECT PRI/BDBL0001577 147000.00</t>
  </si>
  <si>
    <t>25-10-2023 NEFT/AXISP00436731133/RIUP23/2753/HAMMER PROJECT PRI/BDBL0001577 26770.00</t>
  </si>
  <si>
    <t>30-09-2023 NEFT/AXISP00428978259/RIUP23/2389/HAMMER PROJECT PRI/BDBL0001577 188975.00</t>
  </si>
  <si>
    <t>26-10-2023 NEFT/AXISP00437006006/RIUP23/2752/HAMMER PROJECT PRI/BDBL0001577 65027.00</t>
  </si>
  <si>
    <t>RIUP23/2389</t>
  </si>
  <si>
    <t>RIUP23/2752</t>
  </si>
  <si>
    <t>Hammer Projects</t>
  </si>
  <si>
    <t xml:space="preserve">Dhanena Village OHT Construction work  150kl 12 m 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</si>
  <si>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</si>
  <si>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</si>
  <si>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</si>
  <si>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</si>
  <si>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</si>
  <si>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</si>
  <si>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</si>
  <si>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</si>
  <si>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</si>
  <si>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</si>
  <si>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</si>
  <si>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</si>
  <si>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</si>
  <si>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</si>
  <si>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Payment_Amount</t>
  </si>
  <si>
    <t>TDS_Payment_Amount</t>
  </si>
  <si>
    <t>Total_Amount</t>
  </si>
  <si>
    <t>Subcontractor:</t>
  </si>
  <si>
    <t>State:</t>
  </si>
  <si>
    <t>District:</t>
  </si>
  <si>
    <t>Block: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</si>
</sst>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15" fontId="3" fillId="2" borderId="4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3" borderId="4" xfId="0" applyFill="1" applyBorder="1" applyAlignment="1">
      <alignment vertical="center"/>
    </xf>
    <xf numFmtId="43" fontId="0" fillId="3" borderId="4" xfId="0" applyNumberFormat="1" applyFill="1" applyBorder="1" applyAlignment="1">
      <alignment vertical="center"/>
    </xf>
    <xf numFmtId="14" fontId="3" fillId="2" borderId="4" xfId="1" applyNumberFormat="1" applyFont="1" applyFill="1" applyBorder="1" applyAlignment="1">
      <alignment vertical="center"/>
    </xf>
    <xf numFmtId="0" fontId="7" fillId="0" borderId="4" xfId="0" applyFont="1" applyBorder="1"/>
    <xf numFmtId="43" fontId="3" fillId="2" borderId="4" xfId="1" applyNumberFormat="1" applyFont="1" applyFill="1" applyBorder="1" applyAlignment="1">
      <alignment horizontal="right" vertical="center"/>
    </xf>
    <xf numFmtId="43" fontId="3" fillId="2" borderId="5" xfId="1" applyNumberFormat="1" applyFont="1" applyFill="1" applyBorder="1" applyAlignment="1">
      <alignment vertical="center"/>
    </xf>
    <xf numFmtId="43" fontId="5" fillId="2" borderId="5" xfId="1" applyNumberFormat="1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15" fontId="3" fillId="2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9" fontId="3" fillId="2" borderId="5" xfId="1" applyNumberFormat="1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43" fontId="2" fillId="2" borderId="2" xfId="1" applyNumberFormat="1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center" vertical="center" wrapText="1"/>
    </xf>
    <xf numFmtId="14" fontId="6" fillId="2" borderId="7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4" fontId="8" fillId="2" borderId="7" xfId="1" applyFont="1" applyFill="1" applyBorder="1" applyAlignment="1">
      <alignment horizontal="center" vertical="center"/>
    </xf>
    <xf numFmtId="164" fontId="6" fillId="2" borderId="7" xfId="1" applyFont="1" applyFill="1" applyBorder="1" applyAlignment="1">
      <alignment horizontal="center" vertical="center"/>
    </xf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abSelected="1" workbookViewId="0">
      <selection activeCell="A20" sqref="A20:A27"/>
    </sheetView>
  </sheetViews>
  <sheetFormatPr defaultColWidth="9" defaultRowHeight="15" x14ac:dyDescent="0.25"/>
  <cols>
    <col min="1" max="1" width="9" style="4"/>
    <col min="2" max="2" width="30" style="4" customWidth="1"/>
    <col min="3" max="3" width="13.42578125" style="4" bestFit="1" customWidth="1"/>
    <col min="4" max="4" width="11.5703125" style="4" bestFit="1" customWidth="1"/>
    <col min="5" max="5" width="13.28515625" style="4" bestFit="1" customWidth="1"/>
    <col min="6" max="7" width="13.28515625" style="4" customWidth="1"/>
    <col min="8" max="8" width="14.7109375" style="17" customWidth="1"/>
    <col min="9" max="9" width="12.85546875" style="17" bestFit="1" customWidth="1"/>
    <col min="10" max="10" width="10.7109375" style="4" bestFit="1" customWidth="1"/>
    <col min="11" max="11" width="10.85546875" style="4" bestFit="1" customWidth="1"/>
    <col min="12" max="12" width="10.42578125" style="4" hidden="1" customWidth="1"/>
    <col min="13" max="14" width="14.85546875" style="4" customWidth="1"/>
    <col min="15" max="15" width="21.7109375" style="4" bestFit="1" customWidth="1"/>
    <col min="16" max="16" width="12.7109375" style="4" bestFit="1" customWidth="1"/>
    <col min="17" max="17" width="14.5703125" style="4" bestFit="1" customWidth="1"/>
    <col min="18" max="19" width="14.5703125" style="4" customWidth="1"/>
    <col min="20" max="20" width="19.7109375" style="4" bestFit="1" customWidth="1"/>
    <col min="21" max="21" width="94.42578125" style="4" bestFit="1" customWidth="1"/>
    <col min="22" max="22" width="12.28515625" style="4" bestFit="1" customWidth="1"/>
    <col min="23" max="16384" width="9" style="4"/>
  </cols>
  <sheetData>
    <row r="1" spans="1:22" ht="15.75" thickBot="1" x14ac:dyDescent="0.3">
      <c r="A1" s="49" t="s">
        <v>54</v>
      </c>
      <c r="B1" s="3" t="s">
        <v>35</v>
      </c>
      <c r="E1" s="5"/>
      <c r="F1" s="5"/>
      <c r="G1" s="5"/>
      <c r="H1" s="6"/>
      <c r="I1" s="6"/>
    </row>
    <row r="2" spans="1:22" ht="21.75" thickBot="1" x14ac:dyDescent="0.3">
      <c r="A2" s="49" t="s">
        <v>55</v>
      </c>
      <c r="B2" s="7" t="s">
        <v>37</v>
      </c>
      <c r="C2" s="8"/>
      <c r="D2" s="8"/>
      <c r="G2" s="9"/>
      <c r="I2" s="9" t="s">
        <v>8</v>
      </c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2" ht="21.75" thickBot="1" x14ac:dyDescent="0.3">
      <c r="A3" s="49" t="s">
        <v>56</v>
      </c>
      <c r="B3" s="42" t="s">
        <v>38</v>
      </c>
      <c r="C3" s="8"/>
      <c r="D3" s="8"/>
      <c r="G3" s="9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22" ht="15.75" thickBot="1" x14ac:dyDescent="0.3">
      <c r="A4" s="49" t="s">
        <v>57</v>
      </c>
      <c r="B4" s="11" t="s">
        <v>38</v>
      </c>
      <c r="C4" s="11"/>
      <c r="D4" s="11"/>
      <c r="E4" s="11"/>
      <c r="F4" s="10"/>
      <c r="G4" s="10"/>
      <c r="H4" s="12"/>
      <c r="I4" s="12"/>
      <c r="J4" s="10"/>
      <c r="K4" s="10"/>
      <c r="L4" s="10"/>
      <c r="O4" s="10"/>
      <c r="P4" s="13"/>
      <c r="Q4" s="13"/>
      <c r="R4" s="13"/>
      <c r="S4" s="13"/>
      <c r="T4" s="13"/>
      <c r="U4" s="13"/>
    </row>
    <row r="5" spans="1:22" ht="43.9" customHeight="1" x14ac:dyDescent="0.25">
      <c r="A5" s="43" t="s">
        <v>39</v>
      </c>
      <c r="B5" s="44" t="s">
        <v>40</v>
      </c>
      <c r="C5" s="45" t="s">
        <v>41</v>
      </c>
      <c r="D5" s="46" t="s">
        <v>42</v>
      </c>
      <c r="E5" s="44" t="s">
        <v>43</v>
      </c>
      <c r="F5" s="44" t="s">
        <v>44</v>
      </c>
      <c r="G5" s="46" t="s">
        <v>45</v>
      </c>
      <c r="H5" s="47" t="s">
        <v>46</v>
      </c>
      <c r="I5" s="48" t="s">
        <v>0</v>
      </c>
      <c r="J5" s="44" t="s">
        <v>47</v>
      </c>
      <c r="K5" s="44" t="s">
        <v>48</v>
      </c>
      <c r="L5" s="21" t="s">
        <v>5</v>
      </c>
      <c r="M5" s="21" t="s">
        <v>49</v>
      </c>
      <c r="N5" s="21" t="s">
        <v>50</v>
      </c>
      <c r="O5" s="21" t="s">
        <v>1</v>
      </c>
      <c r="P5" s="44" t="s">
        <v>51</v>
      </c>
      <c r="Q5" s="44" t="s">
        <v>52</v>
      </c>
      <c r="R5" s="21" t="s">
        <v>3</v>
      </c>
      <c r="S5" s="21" t="s">
        <v>4</v>
      </c>
      <c r="T5" s="44" t="s">
        <v>53</v>
      </c>
      <c r="U5" s="44" t="s">
        <v>2</v>
      </c>
      <c r="V5" s="20"/>
    </row>
    <row r="6" spans="1:22" ht="15.75" thickBot="1" x14ac:dyDescent="0.3">
      <c r="A6" s="33"/>
      <c r="B6" s="31"/>
      <c r="C6" s="31"/>
      <c r="D6" s="31"/>
      <c r="E6" s="31"/>
      <c r="F6" s="31"/>
      <c r="G6" s="31"/>
      <c r="H6" s="38">
        <v>0.18</v>
      </c>
      <c r="I6" s="31"/>
      <c r="J6" s="38">
        <v>0.01</v>
      </c>
      <c r="K6" s="38">
        <v>0.05</v>
      </c>
      <c r="L6" s="38">
        <v>0</v>
      </c>
      <c r="M6" s="38">
        <v>0.18</v>
      </c>
      <c r="N6" s="31"/>
      <c r="O6" s="31"/>
      <c r="P6" s="31"/>
      <c r="Q6" s="38">
        <v>0.01</v>
      </c>
      <c r="R6" s="38">
        <v>0.05</v>
      </c>
      <c r="S6" s="31"/>
      <c r="T6" s="31"/>
      <c r="U6" s="31"/>
      <c r="V6" s="33"/>
    </row>
    <row r="7" spans="1:22" ht="27" customHeight="1" x14ac:dyDescent="0.25">
      <c r="A7" s="34">
        <v>57638</v>
      </c>
      <c r="B7" s="35" t="s">
        <v>36</v>
      </c>
      <c r="C7" s="36">
        <v>45176</v>
      </c>
      <c r="D7" s="2">
        <v>5</v>
      </c>
      <c r="E7" s="15">
        <v>371250</v>
      </c>
      <c r="F7" s="15">
        <v>255537</v>
      </c>
      <c r="G7" s="15">
        <f>ROUND(E7-F7,)</f>
        <v>115713</v>
      </c>
      <c r="H7" s="15">
        <f>ROUND(G7*$H$6,0)</f>
        <v>20828</v>
      </c>
      <c r="I7" s="15">
        <f>G7+H7</f>
        <v>136541</v>
      </c>
      <c r="J7" s="15">
        <f>ROUND(G7*$J$6,)</f>
        <v>1157</v>
      </c>
      <c r="K7" s="15">
        <f>ROUND(G7*$K$6,)</f>
        <v>5786</v>
      </c>
      <c r="L7" s="15">
        <f>ROUND(G7*$L$6,)</f>
        <v>0</v>
      </c>
      <c r="M7" s="15">
        <f>H7</f>
        <v>20828</v>
      </c>
      <c r="N7" s="15">
        <f>ROUND(I7-SUM(J7:M7),0)</f>
        <v>108770</v>
      </c>
      <c r="O7" s="15" t="s">
        <v>11</v>
      </c>
      <c r="P7" s="15">
        <v>100000</v>
      </c>
      <c r="Q7" s="15">
        <f>P7*1%</f>
        <v>1000</v>
      </c>
      <c r="R7" s="15">
        <v>0</v>
      </c>
      <c r="S7" s="15">
        <v>0</v>
      </c>
      <c r="T7" s="15">
        <f t="shared" ref="T7" si="0">P7-Q7</f>
        <v>99000</v>
      </c>
      <c r="U7" s="37" t="s">
        <v>9</v>
      </c>
      <c r="V7" s="34"/>
    </row>
    <row r="8" spans="1:22" ht="27" customHeight="1" x14ac:dyDescent="0.25">
      <c r="A8" s="34">
        <v>57638</v>
      </c>
      <c r="B8" s="23"/>
      <c r="C8" s="1"/>
      <c r="D8" s="24"/>
      <c r="E8" s="14"/>
      <c r="F8" s="14"/>
      <c r="G8" s="14"/>
      <c r="H8" s="14"/>
      <c r="I8" s="14"/>
      <c r="J8" s="14"/>
      <c r="K8" s="14"/>
      <c r="L8" s="14"/>
      <c r="M8" s="14"/>
      <c r="N8" s="14"/>
      <c r="O8" s="14" t="s">
        <v>12</v>
      </c>
      <c r="P8" s="14">
        <v>50000</v>
      </c>
      <c r="Q8" s="14">
        <f>P8*1%</f>
        <v>500</v>
      </c>
      <c r="R8" s="14">
        <v>0</v>
      </c>
      <c r="S8" s="14">
        <v>0</v>
      </c>
      <c r="T8" s="14">
        <f t="shared" ref="T8" si="1">P8-Q8</f>
        <v>49500</v>
      </c>
      <c r="U8" s="25" t="s">
        <v>10</v>
      </c>
      <c r="V8" s="22"/>
    </row>
    <row r="9" spans="1:22" ht="27" customHeight="1" x14ac:dyDescent="0.25">
      <c r="A9" s="34">
        <v>57638</v>
      </c>
      <c r="B9" s="23"/>
      <c r="C9" s="1"/>
      <c r="D9" s="2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>
        <v>49000</v>
      </c>
      <c r="U9" s="25" t="s">
        <v>27</v>
      </c>
      <c r="V9" s="22"/>
    </row>
    <row r="10" spans="1:22" ht="27" customHeight="1" x14ac:dyDescent="0.25">
      <c r="A10" s="34">
        <v>57638</v>
      </c>
      <c r="B10" s="23"/>
      <c r="C10" s="1"/>
      <c r="D10" s="2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>
        <v>98000</v>
      </c>
      <c r="U10" s="25" t="s">
        <v>28</v>
      </c>
      <c r="V10" s="22"/>
    </row>
    <row r="11" spans="1:22" s="18" customFormat="1" x14ac:dyDescent="0.25">
      <c r="A11" s="26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26"/>
      <c r="V11" s="27">
        <f>SUM(N7:N9)-SUM(T7:T10)</f>
        <v>-186730</v>
      </c>
    </row>
    <row r="12" spans="1:22" x14ac:dyDescent="0.25">
      <c r="A12" s="22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25"/>
      <c r="V12" s="22"/>
    </row>
    <row r="13" spans="1:22" ht="28.5" x14ac:dyDescent="0.25">
      <c r="A13" s="22">
        <v>57662</v>
      </c>
      <c r="B13" s="23" t="s">
        <v>13</v>
      </c>
      <c r="C13" s="1">
        <v>45176</v>
      </c>
      <c r="D13" s="24">
        <v>6</v>
      </c>
      <c r="E13" s="14">
        <v>337500</v>
      </c>
      <c r="F13" s="14">
        <v>318701</v>
      </c>
      <c r="G13" s="14">
        <f>ROUND(E13-F13,)</f>
        <v>18799</v>
      </c>
      <c r="H13" s="14">
        <f>G13*18%</f>
        <v>3383.8199999999997</v>
      </c>
      <c r="I13" s="14">
        <f>G13+H13</f>
        <v>22182.82</v>
      </c>
      <c r="J13" s="14">
        <f>ROUND(G13*$J$6,)</f>
        <v>188</v>
      </c>
      <c r="K13" s="14">
        <f>ROUND(G13*$K$6,)</f>
        <v>940</v>
      </c>
      <c r="L13" s="14">
        <f>ROUND(G13*$L$6,)</f>
        <v>0</v>
      </c>
      <c r="M13" s="14">
        <f>H13</f>
        <v>3383.8199999999997</v>
      </c>
      <c r="N13" s="14">
        <f>ROUND(I13-SUM(J13:M13),0)</f>
        <v>17671</v>
      </c>
      <c r="O13" s="14" t="s">
        <v>14</v>
      </c>
      <c r="P13" s="14">
        <v>50000</v>
      </c>
      <c r="Q13" s="14">
        <f>P13*2%</f>
        <v>1000</v>
      </c>
      <c r="R13" s="14">
        <v>0</v>
      </c>
      <c r="S13" s="14">
        <v>0</v>
      </c>
      <c r="T13" s="14">
        <f t="shared" ref="T13:T16" si="2">P13-Q13</f>
        <v>49000</v>
      </c>
      <c r="U13" s="25" t="s">
        <v>16</v>
      </c>
      <c r="V13" s="22"/>
    </row>
    <row r="14" spans="1:22" ht="28.5" x14ac:dyDescent="0.25">
      <c r="A14" s="22">
        <v>57662</v>
      </c>
      <c r="B14" s="23" t="s">
        <v>13</v>
      </c>
      <c r="C14" s="1">
        <v>45195</v>
      </c>
      <c r="D14" s="24">
        <v>8</v>
      </c>
      <c r="E14" s="14">
        <v>225000</v>
      </c>
      <c r="F14" s="14">
        <v>76278</v>
      </c>
      <c r="G14" s="14">
        <f>ROUND(E14-F14,)</f>
        <v>148722</v>
      </c>
      <c r="H14" s="14">
        <f>G14*18%</f>
        <v>26769.96</v>
      </c>
      <c r="I14" s="14">
        <f>G14+H14</f>
        <v>175491.96</v>
      </c>
      <c r="J14" s="14">
        <f>ROUND(G14*$J$6,)</f>
        <v>1487</v>
      </c>
      <c r="K14" s="14">
        <f>ROUND(G14*$K$6,)</f>
        <v>7436</v>
      </c>
      <c r="L14" s="14">
        <f>ROUND(G14*$L$6,)</f>
        <v>0</v>
      </c>
      <c r="M14" s="14">
        <f>H14</f>
        <v>26769.96</v>
      </c>
      <c r="N14" s="14">
        <f>ROUND(I14-SUM(J14:M14),0)</f>
        <v>139799</v>
      </c>
      <c r="O14" s="14" t="s">
        <v>12</v>
      </c>
      <c r="P14" s="14">
        <v>50000</v>
      </c>
      <c r="Q14" s="14">
        <f>P14*2%</f>
        <v>1000</v>
      </c>
      <c r="R14" s="14">
        <v>0</v>
      </c>
      <c r="S14" s="14">
        <v>0</v>
      </c>
      <c r="T14" s="14">
        <f t="shared" si="2"/>
        <v>49000</v>
      </c>
      <c r="U14" s="25" t="s">
        <v>15</v>
      </c>
      <c r="V14" s="22"/>
    </row>
    <row r="15" spans="1:22" x14ac:dyDescent="0.25">
      <c r="A15" s="22">
        <v>57662</v>
      </c>
      <c r="B15" s="14" t="s">
        <v>26</v>
      </c>
      <c r="C15" s="28">
        <v>45215</v>
      </c>
      <c r="D15" s="14">
        <v>6</v>
      </c>
      <c r="E15" s="14">
        <v>3383</v>
      </c>
      <c r="F15" s="14"/>
      <c r="G15" s="14">
        <f t="shared" ref="G15:G16" si="3">ROUND(E15-F15,)</f>
        <v>3383</v>
      </c>
      <c r="H15" s="14">
        <v>0</v>
      </c>
      <c r="I15" s="14">
        <f t="shared" ref="I15:I16" si="4">G15+H15</f>
        <v>3383</v>
      </c>
      <c r="J15" s="14">
        <v>0</v>
      </c>
      <c r="K15" s="14">
        <v>0</v>
      </c>
      <c r="L15" s="14">
        <f t="shared" ref="L15:L16" si="5">ROUND(G15*$L$6,)</f>
        <v>0</v>
      </c>
      <c r="M15" s="14">
        <f t="shared" ref="M15:M16" si="6">H15</f>
        <v>0</v>
      </c>
      <c r="N15" s="14">
        <f t="shared" ref="N15:N16" si="7">ROUND(I15-SUM(J15:M15),0)</f>
        <v>3383</v>
      </c>
      <c r="O15" s="14" t="s">
        <v>17</v>
      </c>
      <c r="P15" s="14">
        <v>50000</v>
      </c>
      <c r="Q15" s="14">
        <f>P15*2%</f>
        <v>1000</v>
      </c>
      <c r="R15" s="14"/>
      <c r="S15" s="14"/>
      <c r="T15" s="14">
        <f t="shared" si="2"/>
        <v>49000</v>
      </c>
      <c r="U15" s="25" t="s">
        <v>18</v>
      </c>
      <c r="V15" s="22"/>
    </row>
    <row r="16" spans="1:22" x14ac:dyDescent="0.25">
      <c r="A16" s="22">
        <v>57662</v>
      </c>
      <c r="B16" s="14" t="s">
        <v>26</v>
      </c>
      <c r="C16" s="28">
        <v>45215</v>
      </c>
      <c r="D16" s="14">
        <v>8</v>
      </c>
      <c r="E16" s="14">
        <v>26769</v>
      </c>
      <c r="F16" s="14"/>
      <c r="G16" s="14">
        <f t="shared" si="3"/>
        <v>26769</v>
      </c>
      <c r="H16" s="14">
        <v>0</v>
      </c>
      <c r="I16" s="14">
        <f t="shared" si="4"/>
        <v>26769</v>
      </c>
      <c r="J16" s="14">
        <v>0</v>
      </c>
      <c r="K16" s="14">
        <v>0</v>
      </c>
      <c r="L16" s="14">
        <f t="shared" si="5"/>
        <v>0</v>
      </c>
      <c r="M16" s="14">
        <f t="shared" si="6"/>
        <v>0</v>
      </c>
      <c r="N16" s="14">
        <f t="shared" si="7"/>
        <v>26769</v>
      </c>
      <c r="O16" s="14" t="s">
        <v>19</v>
      </c>
      <c r="P16" s="14">
        <v>8795</v>
      </c>
      <c r="Q16" s="14">
        <v>0</v>
      </c>
      <c r="R16" s="14"/>
      <c r="S16" s="14"/>
      <c r="T16" s="14">
        <f t="shared" si="2"/>
        <v>8795</v>
      </c>
      <c r="U16" s="25" t="s">
        <v>20</v>
      </c>
      <c r="V16" s="22"/>
    </row>
    <row r="17" spans="1:22" x14ac:dyDescent="0.25">
      <c r="A17" s="22">
        <v>57662</v>
      </c>
      <c r="B17" s="14"/>
      <c r="C17" s="2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>
        <v>26770</v>
      </c>
      <c r="U17" s="25" t="s">
        <v>30</v>
      </c>
      <c r="V17" s="22"/>
    </row>
    <row r="18" spans="1:22" x14ac:dyDescent="0.25">
      <c r="A18" s="22">
        <v>57662</v>
      </c>
      <c r="B18" s="14"/>
      <c r="C18" s="28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>
        <v>147000</v>
      </c>
      <c r="U18" s="25" t="s">
        <v>29</v>
      </c>
      <c r="V18" s="22"/>
    </row>
    <row r="19" spans="1:22" s="18" customFormat="1" x14ac:dyDescent="0.25">
      <c r="A19" s="26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26"/>
      <c r="V19" s="27">
        <f>SUM(N13:N17)-SUM(T13:T18)</f>
        <v>-141943</v>
      </c>
    </row>
    <row r="20" spans="1:22" ht="28.5" x14ac:dyDescent="0.15">
      <c r="A20" s="22">
        <v>57659</v>
      </c>
      <c r="B20" s="23" t="s">
        <v>21</v>
      </c>
      <c r="C20" s="1">
        <v>45195</v>
      </c>
      <c r="D20" s="24">
        <v>9</v>
      </c>
      <c r="E20" s="14">
        <v>567000</v>
      </c>
      <c r="F20" s="14">
        <v>205737</v>
      </c>
      <c r="G20" s="14">
        <f>ROUND(E20-F20,)</f>
        <v>361263</v>
      </c>
      <c r="H20" s="14">
        <f>ROUND(G20*$H$6,0)</f>
        <v>65027</v>
      </c>
      <c r="I20" s="14">
        <f>G20+H20</f>
        <v>426290</v>
      </c>
      <c r="J20" s="14">
        <f>ROUND(G20*2%,)</f>
        <v>7225</v>
      </c>
      <c r="K20" s="14">
        <f>ROUND(G20*$K$6,)</f>
        <v>18063</v>
      </c>
      <c r="L20" s="14">
        <f>ROUND(G20*$L$6,)</f>
        <v>0</v>
      </c>
      <c r="M20" s="14">
        <f>H20</f>
        <v>65027</v>
      </c>
      <c r="N20" s="14">
        <f>ROUND(I20-SUM(J20:M20),0)</f>
        <v>335975</v>
      </c>
      <c r="O20" s="14" t="s">
        <v>24</v>
      </c>
      <c r="P20" s="14">
        <v>100000</v>
      </c>
      <c r="Q20" s="14">
        <f>P20*1%</f>
        <v>1000</v>
      </c>
      <c r="R20" s="14"/>
      <c r="S20" s="14"/>
      <c r="T20" s="14">
        <v>99000</v>
      </c>
      <c r="U20" s="29" t="s">
        <v>22</v>
      </c>
      <c r="V20" s="22"/>
    </row>
    <row r="21" spans="1:22" x14ac:dyDescent="0.15">
      <c r="A21" s="22">
        <v>57659</v>
      </c>
      <c r="B21" s="14" t="s">
        <v>26</v>
      </c>
      <c r="C21" s="1">
        <v>45215</v>
      </c>
      <c r="D21" s="14">
        <v>9</v>
      </c>
      <c r="E21" s="14">
        <v>65027</v>
      </c>
      <c r="F21" s="14">
        <v>0</v>
      </c>
      <c r="G21" s="14">
        <f>ROUND(E21-F21,)</f>
        <v>65027</v>
      </c>
      <c r="H21" s="14">
        <v>0</v>
      </c>
      <c r="I21" s="14">
        <f>G21+H21</f>
        <v>65027</v>
      </c>
      <c r="J21" s="14">
        <v>0</v>
      </c>
      <c r="K21" s="14">
        <v>0</v>
      </c>
      <c r="L21" s="14">
        <f>ROUND(G21*$L$6,)</f>
        <v>0</v>
      </c>
      <c r="M21" s="14">
        <f>H21</f>
        <v>0</v>
      </c>
      <c r="N21" s="14">
        <f>ROUND(I21-SUM(J21:M21),0)</f>
        <v>65027</v>
      </c>
      <c r="O21" s="14" t="s">
        <v>25</v>
      </c>
      <c r="P21" s="14">
        <v>50000</v>
      </c>
      <c r="Q21" s="14">
        <f>P21*1%</f>
        <v>500</v>
      </c>
      <c r="R21" s="14"/>
      <c r="S21" s="14"/>
      <c r="T21" s="14">
        <v>49000</v>
      </c>
      <c r="U21" s="29" t="s">
        <v>23</v>
      </c>
      <c r="V21" s="22"/>
    </row>
    <row r="22" spans="1:22" x14ac:dyDescent="0.15">
      <c r="A22" s="22">
        <v>57659</v>
      </c>
      <c r="B22" s="14"/>
      <c r="C22" s="1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 t="s">
        <v>33</v>
      </c>
      <c r="P22" s="14"/>
      <c r="Q22" s="14"/>
      <c r="R22" s="14"/>
      <c r="S22" s="14"/>
      <c r="T22" s="14">
        <v>188975</v>
      </c>
      <c r="U22" s="29" t="s">
        <v>31</v>
      </c>
      <c r="V22" s="22"/>
    </row>
    <row r="23" spans="1:22" x14ac:dyDescent="0.15">
      <c r="A23" s="22">
        <v>57659</v>
      </c>
      <c r="B23" s="14"/>
      <c r="C23" s="1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 t="s">
        <v>34</v>
      </c>
      <c r="P23" s="14"/>
      <c r="Q23" s="14"/>
      <c r="R23" s="14"/>
      <c r="S23" s="14"/>
      <c r="T23" s="14">
        <v>65027</v>
      </c>
      <c r="U23" s="29" t="s">
        <v>32</v>
      </c>
      <c r="V23" s="22"/>
    </row>
    <row r="24" spans="1:22" x14ac:dyDescent="0.15">
      <c r="A24" s="22">
        <v>57659</v>
      </c>
      <c r="B24" s="14"/>
      <c r="C24" s="1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29"/>
      <c r="V24" s="22"/>
    </row>
    <row r="25" spans="1:22" x14ac:dyDescent="0.25">
      <c r="A25" s="22">
        <v>57659</v>
      </c>
      <c r="B25" s="24"/>
      <c r="C25" s="24"/>
      <c r="D25" s="14"/>
      <c r="E25" s="30"/>
      <c r="F25" s="30"/>
      <c r="G25" s="30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27">
        <f>SUM(N20:N23)-SUM(T20:T24)</f>
        <v>-1000</v>
      </c>
    </row>
    <row r="26" spans="1:22" x14ac:dyDescent="0.25">
      <c r="A26" s="22">
        <v>57659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22"/>
    </row>
    <row r="27" spans="1:22" ht="15.75" thickBot="1" x14ac:dyDescent="0.3">
      <c r="A27" s="22">
        <v>57659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39"/>
    </row>
    <row r="28" spans="1:22" x14ac:dyDescent="0.25">
      <c r="A28" s="40"/>
      <c r="B28" s="40"/>
      <c r="C28" s="41">
        <f t="shared" ref="C28:M28" si="8">SUM(C7:C25)</f>
        <v>316387</v>
      </c>
      <c r="D28" s="41">
        <f t="shared" si="8"/>
        <v>51</v>
      </c>
      <c r="E28" s="41">
        <f t="shared" si="8"/>
        <v>1595929</v>
      </c>
      <c r="F28" s="41">
        <f t="shared" si="8"/>
        <v>856253</v>
      </c>
      <c r="G28" s="41">
        <f t="shared" si="8"/>
        <v>739676</v>
      </c>
      <c r="H28" s="41">
        <f t="shared" si="8"/>
        <v>116008.78</v>
      </c>
      <c r="I28" s="41">
        <f t="shared" si="8"/>
        <v>855684.78</v>
      </c>
      <c r="J28" s="41">
        <f t="shared" si="8"/>
        <v>10057</v>
      </c>
      <c r="K28" s="41">
        <f t="shared" si="8"/>
        <v>32225</v>
      </c>
      <c r="L28" s="41">
        <f t="shared" si="8"/>
        <v>0</v>
      </c>
      <c r="M28" s="41">
        <f t="shared" si="8"/>
        <v>116008.78</v>
      </c>
      <c r="N28" s="41">
        <f>SUM(N7:N25)</f>
        <v>697394</v>
      </c>
      <c r="O28" s="41"/>
      <c r="P28" s="41"/>
      <c r="Q28" s="41"/>
      <c r="R28" s="41" t="s">
        <v>7</v>
      </c>
      <c r="S28" s="41"/>
      <c r="T28" s="41">
        <f>SUM(T6:T25)</f>
        <v>1027067</v>
      </c>
      <c r="U28" s="40"/>
      <c r="V28" s="20"/>
    </row>
    <row r="29" spans="1:22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22"/>
    </row>
    <row r="30" spans="1:22" ht="15.75" thickBot="1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2" t="s">
        <v>6</v>
      </c>
      <c r="S30" s="31"/>
      <c r="T30" s="32">
        <f>N28-T28</f>
        <v>-329673</v>
      </c>
      <c r="U30" s="31"/>
      <c r="V30" s="3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2022-06-10T14:20:18Z</cp:lastPrinted>
  <dcterms:created xsi:type="dcterms:W3CDTF">2022-06-10T14:11:52Z</dcterms:created>
  <dcterms:modified xsi:type="dcterms:W3CDTF">2025-05-27T09:53:31Z</dcterms:modified>
</cp:coreProperties>
</file>