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Jai Kumar\"/>
    </mc:Choice>
  </mc:AlternateContent>
  <xr:revisionPtr revIDLastSave="0" documentId="13_ncr:1_{FF75ABFC-C4CC-43E9-98E4-70A6E703B448}" xr6:coauthVersionLast="47" xr6:coauthVersionMax="47" xr10:uidLastSave="{00000000-0000-0000-0000-000000000000}"/>
  <bookViews>
    <workbookView xWindow="1560" yWindow="127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G16" i="1" l="1"/>
  <c r="K16" i="1" s="1"/>
  <c r="L16" i="1" l="1"/>
  <c r="H16" i="1"/>
  <c r="N16" i="1" s="1"/>
  <c r="I16" i="1"/>
  <c r="J16" i="1"/>
  <c r="P16" i="1" l="1"/>
  <c r="F8" i="1" l="1"/>
  <c r="E8" i="1" l="1"/>
  <c r="G8" i="1" l="1"/>
  <c r="K8" i="1" l="1"/>
  <c r="H8" i="1"/>
  <c r="J8" i="1"/>
  <c r="S8" i="1"/>
  <c r="V8" i="1" s="1"/>
  <c r="N8" i="1" l="1"/>
  <c r="I8" i="1"/>
  <c r="G11" i="1"/>
  <c r="I11" i="1" s="1"/>
  <c r="V11" i="1"/>
  <c r="P8" i="1" l="1"/>
  <c r="J11" i="1"/>
  <c r="P11" i="1" s="1"/>
  <c r="G10" i="1"/>
  <c r="I10" i="1" s="1"/>
  <c r="J10" i="1" s="1"/>
  <c r="P10" i="1" l="1"/>
  <c r="G9" i="1"/>
  <c r="I9" i="1" l="1"/>
  <c r="P9" i="1" l="1"/>
</calcChain>
</file>

<file path=xl/sharedStrings.xml><?xml version="1.0" encoding="utf-8"?>
<sst xmlns="http://schemas.openxmlformats.org/spreadsheetml/2006/main" count="56" uniqueCount="52">
  <si>
    <t>Amount</t>
  </si>
  <si>
    <t>PAYMENT NOTE No.</t>
  </si>
  <si>
    <t>UTR</t>
  </si>
  <si>
    <t>SD (5%)</t>
  </si>
  <si>
    <t>Advance paid</t>
  </si>
  <si>
    <t>Jai Kumar</t>
  </si>
  <si>
    <t>Dholari Village Pump House work</t>
  </si>
  <si>
    <t>14-09-2022 NEFT/AXISP00320017795/RIUP22/745/JAI KUMAR 99000.00</t>
  </si>
  <si>
    <t>RIUP22/745</t>
  </si>
  <si>
    <t>14-11-2022 NEFT/AXISP00337247384/RIUP22/1214/JAI KUMAR 217639.00</t>
  </si>
  <si>
    <t>20-12-2022 NEFT/AXISP00347623936/RIUP22/1571/JAI KUMAR 60633.00</t>
  </si>
  <si>
    <t>GST release note</t>
  </si>
  <si>
    <t xml:space="preserve">Dholari Village Pipe laying work </t>
  </si>
  <si>
    <t>30-09-2022 NEFT/AXISP00323985688/RIUP22/828/JAI KUMAR 370505.00</t>
  </si>
  <si>
    <t>GST Release Note</t>
  </si>
  <si>
    <t>07-11-2022 NEFT/AXISP00335257357/RIUP22/1117/JAI KUMAR 84419.00</t>
  </si>
  <si>
    <t>04-01-2023 NEFT/AXISP00351791578/RIUP22/1782/JAI KUMAR 99000.00</t>
  </si>
  <si>
    <t>18-01-2023 NEFT/AXISP00355710811/RIUP22/1898/JAI KUMAR ₹ 49,500.00</t>
  </si>
  <si>
    <t>23-01-2023 NEFT/AXISP00356693750/RIUP22/1958/JAI KUMAR ₹ 99,000.00</t>
  </si>
  <si>
    <t>Hold Amount</t>
  </si>
  <si>
    <t>RIUP22/1214</t>
  </si>
  <si>
    <t>RIUP22/1571</t>
  </si>
  <si>
    <t>25-07-2023 NEFT/AXISP00409244024/RIUP23/1211/JAI KUMAR 35069.00</t>
  </si>
  <si>
    <t>RIUP22/828</t>
  </si>
  <si>
    <t>RIUP22/1117</t>
  </si>
  <si>
    <t>RIUP22/1782</t>
  </si>
  <si>
    <t>RIUP22/1898</t>
  </si>
  <si>
    <t>RIUP22/1958</t>
  </si>
  <si>
    <t>RIUP23/1211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</si>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</sst>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43" fontId="5" fillId="2" borderId="3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14" fontId="3" fillId="3" borderId="18" xfId="1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43" fontId="3" fillId="0" borderId="27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7" fillId="0" borderId="0" xfId="0" applyFont="1"/>
    <xf numFmtId="43" fontId="8" fillId="2" borderId="0" xfId="1" applyNumberFormat="1" applyFont="1" applyFill="1" applyBorder="1" applyAlignment="1">
      <alignment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topLeftCell="S1" workbookViewId="0">
      <selection activeCell="W19" sqref="W19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49" customWidth="1"/>
    <col min="9" max="9" width="13.7109375" style="49" customWidth="1"/>
    <col min="10" max="10" width="10.7109375" style="11" bestFit="1" customWidth="1"/>
    <col min="11" max="11" width="11.5703125" style="11" customWidth="1"/>
    <col min="12" max="12" width="12.5703125" style="11" customWidth="1"/>
    <col min="13" max="13" width="12.7109375" style="11" customWidth="1"/>
    <col min="14" max="16" width="14.85546875" style="11" customWidth="1"/>
    <col min="17" max="17" width="21.7109375" style="11" bestFit="1" customWidth="1"/>
    <col min="18" max="18" width="12.7109375" style="11" bestFit="1" customWidth="1"/>
    <col min="19" max="19" width="14.5703125" style="11" bestFit="1" customWidth="1"/>
    <col min="20" max="21" width="14.5703125" style="11" customWidth="1"/>
    <col min="22" max="22" width="14" style="11" customWidth="1"/>
    <col min="23" max="23" width="84.140625" style="11" bestFit="1" customWidth="1"/>
    <col min="24" max="16384" width="9" style="11"/>
  </cols>
  <sheetData>
    <row r="1" spans="1:23" x14ac:dyDescent="0.25">
      <c r="A1" s="77" t="s">
        <v>29</v>
      </c>
      <c r="B1" s="78" t="s">
        <v>5</v>
      </c>
      <c r="E1" s="12"/>
      <c r="F1" s="12"/>
      <c r="G1" s="12"/>
      <c r="H1" s="13"/>
      <c r="I1" s="13"/>
    </row>
    <row r="2" spans="1:23" ht="21" x14ac:dyDescent="0.25">
      <c r="A2" s="77" t="s">
        <v>30</v>
      </c>
      <c r="B2" t="s">
        <v>33</v>
      </c>
      <c r="C2" s="14"/>
      <c r="D2" s="14"/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3" ht="21.75" thickBot="1" x14ac:dyDescent="0.3">
      <c r="A3" s="77" t="s">
        <v>31</v>
      </c>
      <c r="B3" t="s">
        <v>34</v>
      </c>
      <c r="C3" s="14"/>
      <c r="D3" s="14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3" ht="15.75" thickBot="1" x14ac:dyDescent="0.3">
      <c r="A4" s="77" t="s">
        <v>32</v>
      </c>
      <c r="B4" t="s">
        <v>34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Q4" s="16"/>
      <c r="R4" s="19"/>
      <c r="S4" s="19"/>
      <c r="T4" s="19"/>
      <c r="U4" s="19"/>
      <c r="V4" s="19"/>
      <c r="W4" s="19"/>
    </row>
    <row r="5" spans="1:23" ht="43.9" customHeight="1" thickBot="1" x14ac:dyDescent="0.3">
      <c r="A5" s="83" t="s">
        <v>35</v>
      </c>
      <c r="B5" s="7" t="s">
        <v>36</v>
      </c>
      <c r="C5" s="4" t="s">
        <v>37</v>
      </c>
      <c r="D5" s="4" t="s">
        <v>38</v>
      </c>
      <c r="E5" s="7" t="s">
        <v>39</v>
      </c>
      <c r="F5" s="4" t="s">
        <v>40</v>
      </c>
      <c r="G5" s="53" t="s">
        <v>41</v>
      </c>
      <c r="H5" s="1" t="s">
        <v>42</v>
      </c>
      <c r="I5" s="10" t="s">
        <v>0</v>
      </c>
      <c r="J5" s="3" t="s">
        <v>43</v>
      </c>
      <c r="K5" s="9" t="s">
        <v>44</v>
      </c>
      <c r="L5" s="9" t="s">
        <v>45</v>
      </c>
      <c r="M5" s="9" t="s">
        <v>46</v>
      </c>
      <c r="N5" s="9" t="s">
        <v>47</v>
      </c>
      <c r="O5" s="9" t="s">
        <v>19</v>
      </c>
      <c r="P5" s="9" t="s">
        <v>48</v>
      </c>
      <c r="Q5" s="3" t="s">
        <v>1</v>
      </c>
      <c r="R5" s="3" t="s">
        <v>49</v>
      </c>
      <c r="S5" s="3" t="s">
        <v>50</v>
      </c>
      <c r="T5" s="2" t="s">
        <v>3</v>
      </c>
      <c r="U5" s="3" t="s">
        <v>4</v>
      </c>
      <c r="V5" s="3" t="s">
        <v>51</v>
      </c>
      <c r="W5" s="9" t="s">
        <v>2</v>
      </c>
    </row>
    <row r="6" spans="1:23" x14ac:dyDescent="0.25">
      <c r="A6" s="84"/>
      <c r="B6" s="21"/>
      <c r="C6" s="20"/>
      <c r="D6" s="20"/>
      <c r="E6" s="21"/>
      <c r="F6" s="50"/>
      <c r="G6" s="50"/>
      <c r="H6" s="28">
        <v>0.18</v>
      </c>
      <c r="I6" s="23"/>
      <c r="J6" s="24">
        <v>0.01</v>
      </c>
      <c r="K6" s="25">
        <v>0.05</v>
      </c>
      <c r="L6" s="25"/>
      <c r="M6" s="25">
        <v>0.1</v>
      </c>
      <c r="N6" s="25">
        <v>0.18</v>
      </c>
      <c r="O6" s="25"/>
      <c r="P6" s="26"/>
      <c r="Q6" s="27"/>
      <c r="R6" s="22"/>
      <c r="S6" s="28">
        <v>0.01</v>
      </c>
      <c r="T6" s="29">
        <v>0.05</v>
      </c>
      <c r="U6" s="23"/>
      <c r="V6" s="30"/>
      <c r="W6" s="26"/>
    </row>
    <row r="7" spans="1:23" s="54" customFormat="1" x14ac:dyDescent="0.25">
      <c r="A7" s="85"/>
      <c r="B7" s="71"/>
      <c r="C7" s="69"/>
      <c r="D7" s="61"/>
      <c r="E7" s="70"/>
      <c r="F7" s="71"/>
      <c r="G7" s="71"/>
      <c r="H7" s="72"/>
      <c r="I7" s="60"/>
      <c r="J7" s="73"/>
      <c r="K7" s="74"/>
      <c r="L7" s="74"/>
      <c r="M7" s="74"/>
      <c r="N7" s="74"/>
      <c r="O7" s="74"/>
      <c r="P7" s="62"/>
      <c r="Q7" s="75"/>
      <c r="R7" s="64"/>
      <c r="S7" s="72"/>
      <c r="T7" s="76"/>
      <c r="U7" s="60"/>
      <c r="V7" s="65"/>
      <c r="W7" s="62"/>
    </row>
    <row r="8" spans="1:23" ht="71.45" customHeight="1" x14ac:dyDescent="0.25">
      <c r="A8" s="84">
        <v>52435</v>
      </c>
      <c r="B8" s="79" t="s">
        <v>6</v>
      </c>
      <c r="C8" s="5">
        <v>44868</v>
      </c>
      <c r="D8" s="52">
        <v>2</v>
      </c>
      <c r="E8" s="31">
        <f>(370000+11000)</f>
        <v>381000</v>
      </c>
      <c r="F8" s="51">
        <f>ROUND((((0.369*57650)*1.18)+((133/1000)*369))+((50*292.97)*1.28)+(50*5),)</f>
        <v>44151</v>
      </c>
      <c r="G8" s="51">
        <f>ROUND(E8-F8,0)</f>
        <v>336849</v>
      </c>
      <c r="H8" s="22">
        <f>ROUND(G8*H6,0)</f>
        <v>60633</v>
      </c>
      <c r="I8" s="23">
        <f>G8+H8</f>
        <v>397482</v>
      </c>
      <c r="J8" s="32">
        <f>G8*$J$6</f>
        <v>3368.4900000000002</v>
      </c>
      <c r="K8" s="26">
        <f>G8*$K$6</f>
        <v>16842.45</v>
      </c>
      <c r="L8" s="26"/>
      <c r="M8" s="26"/>
      <c r="N8" s="26">
        <f>H8</f>
        <v>60633</v>
      </c>
      <c r="O8" s="26"/>
      <c r="P8" s="26">
        <f>ROUND(I8-SUM(J8:N8),0)</f>
        <v>316638</v>
      </c>
      <c r="Q8" s="33" t="s">
        <v>8</v>
      </c>
      <c r="R8" s="22">
        <v>100000</v>
      </c>
      <c r="S8" s="22">
        <f>R8*S6</f>
        <v>1000</v>
      </c>
      <c r="T8" s="23"/>
      <c r="U8" s="23"/>
      <c r="V8" s="30">
        <f>ROUND(R8-S8-T8-U8,0)</f>
        <v>99000</v>
      </c>
      <c r="W8" s="34" t="s">
        <v>7</v>
      </c>
    </row>
    <row r="9" spans="1:23" ht="57.6" customHeight="1" x14ac:dyDescent="0.25">
      <c r="A9" s="84">
        <v>52435</v>
      </c>
      <c r="B9" s="79" t="s">
        <v>11</v>
      </c>
      <c r="C9" s="5">
        <v>45280</v>
      </c>
      <c r="D9" s="8">
        <v>2</v>
      </c>
      <c r="E9" s="31">
        <v>60633</v>
      </c>
      <c r="F9" s="51"/>
      <c r="G9" s="51">
        <f>E9-F9</f>
        <v>60633</v>
      </c>
      <c r="H9" s="22">
        <v>0</v>
      </c>
      <c r="I9" s="23">
        <f>G9+H9</f>
        <v>60633</v>
      </c>
      <c r="J9" s="32">
        <v>0</v>
      </c>
      <c r="K9" s="26">
        <v>0</v>
      </c>
      <c r="L9" s="26"/>
      <c r="M9" s="26"/>
      <c r="N9" s="26">
        <v>0</v>
      </c>
      <c r="O9" s="26"/>
      <c r="P9" s="26">
        <f>ROUND(I9-SUM(J9:N9),0)</f>
        <v>60633</v>
      </c>
      <c r="Q9" s="33" t="s">
        <v>20</v>
      </c>
      <c r="R9" s="22">
        <v>217639</v>
      </c>
      <c r="S9" s="22">
        <f t="shared" ref="S9" si="0">R9*S7</f>
        <v>0</v>
      </c>
      <c r="T9" s="23">
        <v>0</v>
      </c>
      <c r="U9" s="23">
        <v>0</v>
      </c>
      <c r="V9" s="30">
        <v>217638</v>
      </c>
      <c r="W9" s="34" t="s">
        <v>9</v>
      </c>
    </row>
    <row r="10" spans="1:23" x14ac:dyDescent="0.25">
      <c r="A10" s="84">
        <v>52435</v>
      </c>
      <c r="B10" s="79"/>
      <c r="C10" s="5"/>
      <c r="D10" s="8"/>
      <c r="E10" s="21"/>
      <c r="F10" s="37"/>
      <c r="G10" s="51">
        <f>E10-F10</f>
        <v>0</v>
      </c>
      <c r="H10" s="22">
        <v>0</v>
      </c>
      <c r="I10" s="23">
        <f>G10+H10</f>
        <v>0</v>
      </c>
      <c r="J10" s="32">
        <f>J6*I10</f>
        <v>0</v>
      </c>
      <c r="K10" s="39"/>
      <c r="L10" s="39"/>
      <c r="M10" s="39"/>
      <c r="N10" s="39"/>
      <c r="O10" s="26"/>
      <c r="P10" s="26">
        <f>I10-SUM(J10:N10)</f>
        <v>0</v>
      </c>
      <c r="Q10" s="33" t="s">
        <v>21</v>
      </c>
      <c r="R10" s="22">
        <v>60633</v>
      </c>
      <c r="S10" s="22">
        <v>0</v>
      </c>
      <c r="T10" s="23">
        <v>0</v>
      </c>
      <c r="U10" s="23"/>
      <c r="V10" s="30">
        <v>60633</v>
      </c>
      <c r="W10" s="34" t="s">
        <v>10</v>
      </c>
    </row>
    <row r="11" spans="1:23" s="54" customFormat="1" x14ac:dyDescent="0.25">
      <c r="A11" s="85"/>
      <c r="B11" s="80"/>
      <c r="C11" s="55"/>
      <c r="D11" s="56"/>
      <c r="E11" s="57"/>
      <c r="F11" s="58"/>
      <c r="G11" s="59">
        <f>E11-F11</f>
        <v>0</v>
      </c>
      <c r="H11" s="58">
        <v>0</v>
      </c>
      <c r="I11" s="60">
        <f>G11+H11</f>
        <v>0</v>
      </c>
      <c r="J11" s="61">
        <f>J$6*I11</f>
        <v>0</v>
      </c>
      <c r="K11" s="62">
        <v>0</v>
      </c>
      <c r="L11" s="62"/>
      <c r="M11" s="62"/>
      <c r="N11" s="62">
        <v>0</v>
      </c>
      <c r="O11" s="62"/>
      <c r="P11" s="62">
        <f>I11-SUM(J11:N11)</f>
        <v>0</v>
      </c>
      <c r="Q11" s="63"/>
      <c r="R11" s="64"/>
      <c r="S11" s="64"/>
      <c r="T11" s="60"/>
      <c r="U11" s="60"/>
      <c r="V11" s="65">
        <f>R11-S11-T11-U11</f>
        <v>0</v>
      </c>
      <c r="W11" s="66"/>
    </row>
    <row r="12" spans="1:23" x14ac:dyDescent="0.25">
      <c r="A12" s="84">
        <v>52201</v>
      </c>
      <c r="B12" s="36" t="s">
        <v>12</v>
      </c>
      <c r="C12" s="35">
        <v>44809</v>
      </c>
      <c r="D12" s="35">
        <v>1</v>
      </c>
      <c r="E12" s="36">
        <v>468994</v>
      </c>
      <c r="F12" s="37">
        <v>0</v>
      </c>
      <c r="G12" s="36">
        <v>468994</v>
      </c>
      <c r="H12" s="37">
        <v>84419</v>
      </c>
      <c r="I12" s="38">
        <v>553413</v>
      </c>
      <c r="J12" s="20">
        <v>4690</v>
      </c>
      <c r="K12" s="39">
        <v>23450</v>
      </c>
      <c r="L12" s="39">
        <v>23450</v>
      </c>
      <c r="M12" s="39">
        <v>46899</v>
      </c>
      <c r="N12" s="39">
        <v>84419</v>
      </c>
      <c r="O12" s="39">
        <v>0</v>
      </c>
      <c r="P12" s="39">
        <v>370505</v>
      </c>
      <c r="Q12" s="33" t="s">
        <v>23</v>
      </c>
      <c r="R12" s="37">
        <v>370505</v>
      </c>
      <c r="S12" s="37"/>
      <c r="T12" s="37"/>
      <c r="U12" s="37"/>
      <c r="V12" s="40">
        <v>370505</v>
      </c>
      <c r="W12" s="41" t="s">
        <v>13</v>
      </c>
    </row>
    <row r="13" spans="1:23" x14ac:dyDescent="0.25">
      <c r="A13" s="84">
        <v>52201</v>
      </c>
      <c r="B13" s="36" t="s">
        <v>14</v>
      </c>
      <c r="C13" s="35">
        <v>44853</v>
      </c>
      <c r="D13" s="35">
        <v>1</v>
      </c>
      <c r="E13" s="36">
        <v>84419</v>
      </c>
      <c r="F13" s="37">
        <v>0</v>
      </c>
      <c r="G13" s="36">
        <v>84419</v>
      </c>
      <c r="H13" s="37"/>
      <c r="I13" s="38">
        <v>84419</v>
      </c>
      <c r="J13" s="20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84419</v>
      </c>
      <c r="Q13" s="33" t="s">
        <v>24</v>
      </c>
      <c r="R13" s="37">
        <v>84419</v>
      </c>
      <c r="S13" s="37"/>
      <c r="T13" s="37"/>
      <c r="U13" s="37"/>
      <c r="V13" s="40">
        <v>84419</v>
      </c>
      <c r="W13" s="41" t="s">
        <v>15</v>
      </c>
    </row>
    <row r="14" spans="1:23" x14ac:dyDescent="0.25">
      <c r="A14" s="84">
        <v>52201</v>
      </c>
      <c r="B14" s="36" t="s">
        <v>12</v>
      </c>
      <c r="C14" s="35">
        <v>44897</v>
      </c>
      <c r="D14" s="35">
        <v>3</v>
      </c>
      <c r="E14" s="36">
        <v>375678</v>
      </c>
      <c r="F14" s="37">
        <v>17982</v>
      </c>
      <c r="G14" s="36">
        <v>357696</v>
      </c>
      <c r="H14" s="37">
        <v>64385</v>
      </c>
      <c r="I14" s="38">
        <v>422081</v>
      </c>
      <c r="J14" s="20">
        <v>3577</v>
      </c>
      <c r="K14" s="39">
        <v>17885</v>
      </c>
      <c r="L14" s="39">
        <v>35770</v>
      </c>
      <c r="M14" s="39">
        <v>35770</v>
      </c>
      <c r="N14" s="39">
        <v>64385</v>
      </c>
      <c r="O14" s="39">
        <v>208286</v>
      </c>
      <c r="P14" s="39">
        <v>56408</v>
      </c>
      <c r="Q14" s="33" t="s">
        <v>25</v>
      </c>
      <c r="R14" s="37">
        <v>99000</v>
      </c>
      <c r="S14" s="37"/>
      <c r="T14" s="37"/>
      <c r="U14" s="37"/>
      <c r="V14" s="40">
        <v>99000</v>
      </c>
      <c r="W14" s="41" t="s">
        <v>16</v>
      </c>
    </row>
    <row r="15" spans="1:23" x14ac:dyDescent="0.25">
      <c r="A15" s="84">
        <v>52201</v>
      </c>
      <c r="B15" s="36" t="s">
        <v>14</v>
      </c>
      <c r="C15" s="35">
        <v>44950</v>
      </c>
      <c r="D15" s="35">
        <v>3</v>
      </c>
      <c r="E15" s="36">
        <v>64385</v>
      </c>
      <c r="F15" s="37"/>
      <c r="G15" s="36">
        <v>64385</v>
      </c>
      <c r="H15" s="37">
        <v>0</v>
      </c>
      <c r="I15" s="38">
        <v>64385</v>
      </c>
      <c r="J15" s="20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64385</v>
      </c>
      <c r="Q15" s="33" t="s">
        <v>26</v>
      </c>
      <c r="R15" s="37">
        <v>49500</v>
      </c>
      <c r="S15" s="37"/>
      <c r="T15" s="37"/>
      <c r="U15" s="37"/>
      <c r="V15" s="40">
        <v>49500</v>
      </c>
      <c r="W15" s="41" t="s">
        <v>17</v>
      </c>
    </row>
    <row r="16" spans="1:23" x14ac:dyDescent="0.25">
      <c r="A16" s="84">
        <v>52201</v>
      </c>
      <c r="B16" s="81" t="s">
        <v>12</v>
      </c>
      <c r="C16" s="67">
        <v>45105</v>
      </c>
      <c r="D16" s="8">
        <v>5</v>
      </c>
      <c r="E16" s="31">
        <v>285168.7</v>
      </c>
      <c r="F16" s="51">
        <v>103397</v>
      </c>
      <c r="G16" s="51">
        <f t="shared" ref="G16" si="1">ROUND(E16-F16,)</f>
        <v>181772</v>
      </c>
      <c r="H16" s="22">
        <f>ROUND(G16*$H$6,0)</f>
        <v>32719</v>
      </c>
      <c r="I16" s="23">
        <f>G16+H16</f>
        <v>214491</v>
      </c>
      <c r="J16" s="32">
        <f>ROUND(G16*$J$6,)</f>
        <v>1818</v>
      </c>
      <c r="K16" s="26">
        <f>ROUND(G16*$K$6,)</f>
        <v>9089</v>
      </c>
      <c r="L16" s="68">
        <f>ROUND(G16*5%,)</f>
        <v>9089</v>
      </c>
      <c r="M16" s="26">
        <v>0</v>
      </c>
      <c r="N16" s="26">
        <f>H16</f>
        <v>32719</v>
      </c>
      <c r="O16" s="26">
        <v>0</v>
      </c>
      <c r="P16" s="26">
        <f>ROUND(I16-SUM(J16:O16),0)</f>
        <v>161776</v>
      </c>
      <c r="Q16" s="33" t="s">
        <v>27</v>
      </c>
      <c r="R16" s="37">
        <v>99000</v>
      </c>
      <c r="S16" s="37"/>
      <c r="T16" s="37"/>
      <c r="U16" s="37"/>
      <c r="V16" s="40">
        <v>99000</v>
      </c>
      <c r="W16" s="41" t="s">
        <v>18</v>
      </c>
    </row>
    <row r="17" spans="1:23" x14ac:dyDescent="0.25">
      <c r="A17" s="84">
        <v>52201</v>
      </c>
      <c r="B17" s="36"/>
      <c r="C17" s="35"/>
      <c r="D17" s="35"/>
      <c r="E17" s="36"/>
      <c r="F17" s="37"/>
      <c r="G17" s="36"/>
      <c r="H17" s="37"/>
      <c r="I17" s="38"/>
      <c r="J17" s="20"/>
      <c r="K17" s="39"/>
      <c r="L17" s="39"/>
      <c r="M17" s="39"/>
      <c r="N17" s="39"/>
      <c r="O17" s="39"/>
      <c r="P17" s="39"/>
      <c r="Q17" s="33" t="s">
        <v>28</v>
      </c>
      <c r="R17" s="37">
        <v>35069</v>
      </c>
      <c r="S17" s="37"/>
      <c r="T17" s="37"/>
      <c r="U17" s="37"/>
      <c r="V17" s="40">
        <v>35069</v>
      </c>
      <c r="W17" s="41" t="s">
        <v>22</v>
      </c>
    </row>
    <row r="18" spans="1:23" x14ac:dyDescent="0.25">
      <c r="A18" s="84"/>
      <c r="B18" s="36"/>
      <c r="C18" s="35"/>
      <c r="D18" s="35"/>
      <c r="E18" s="36"/>
      <c r="F18" s="37"/>
      <c r="G18" s="36"/>
      <c r="H18" s="37"/>
      <c r="I18" s="38"/>
      <c r="J18" s="20"/>
      <c r="K18" s="39"/>
      <c r="L18" s="39"/>
      <c r="M18" s="39"/>
      <c r="N18" s="39"/>
      <c r="O18" s="39"/>
      <c r="P18" s="39"/>
      <c r="Q18" s="33"/>
      <c r="R18" s="37"/>
      <c r="S18" s="37"/>
      <c r="T18" s="37"/>
      <c r="U18" s="37"/>
      <c r="V18" s="40"/>
      <c r="W18" s="41"/>
    </row>
    <row r="19" spans="1:23" ht="15.75" thickBot="1" x14ac:dyDescent="0.3">
      <c r="A19" s="84"/>
      <c r="B19" s="82"/>
      <c r="C19" s="6"/>
      <c r="D19" s="6"/>
      <c r="E19" s="42"/>
      <c r="F19" s="42"/>
      <c r="G19" s="42"/>
      <c r="H19" s="43"/>
      <c r="I19" s="44"/>
      <c r="J19" s="45"/>
      <c r="K19" s="46"/>
      <c r="L19" s="46"/>
      <c r="M19" s="46"/>
      <c r="N19" s="46"/>
      <c r="O19" s="46"/>
      <c r="P19" s="46"/>
      <c r="Q19" s="47"/>
      <c r="R19" s="43"/>
      <c r="S19" s="43"/>
      <c r="T19" s="43"/>
      <c r="U19" s="43"/>
      <c r="V19" s="48"/>
      <c r="W19" s="46"/>
    </row>
    <row r="20" spans="1:23" x14ac:dyDescent="0.25">
      <c r="H20" s="11"/>
      <c r="I20" s="11"/>
    </row>
    <row r="21" spans="1:23" x14ac:dyDescent="0.25">
      <c r="H21" s="11"/>
      <c r="I21" s="11"/>
    </row>
    <row r="22" spans="1:23" x14ac:dyDescent="0.25">
      <c r="H22" s="11"/>
      <c r="I22" s="11"/>
    </row>
    <row r="23" spans="1:23" x14ac:dyDescent="0.25">
      <c r="H23" s="11"/>
      <c r="I23" s="11"/>
    </row>
    <row r="24" spans="1:23" x14ac:dyDescent="0.25">
      <c r="H24" s="11"/>
      <c r="I24" s="11"/>
    </row>
    <row r="25" spans="1:23" x14ac:dyDescent="0.25">
      <c r="H25" s="11"/>
      <c r="I25" s="11"/>
    </row>
    <row r="26" spans="1:23" x14ac:dyDescent="0.25">
      <c r="H26" s="11"/>
      <c r="I2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2025-05-27T10:52:51Z</dcterms:modified>
</cp:coreProperties>
</file>