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ukhbir singh\"/>
    </mc:Choice>
  </mc:AlternateContent>
  <xr:revisionPtr revIDLastSave="0" documentId="13_ncr:1_{44FA37FA-78B0-4363-8F57-91B3CA6D7352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1" l="1"/>
  <c r="V13" i="1" l="1"/>
  <c r="V12" i="1"/>
  <c r="G12" i="1"/>
  <c r="H12" i="1" s="1"/>
  <c r="N12" i="1" s="1"/>
  <c r="E13" i="1" s="1"/>
  <c r="G13" i="1" s="1"/>
  <c r="M12" i="1" l="1"/>
  <c r="J12" i="1"/>
  <c r="I12" i="1"/>
  <c r="O12" i="1" l="1"/>
  <c r="I13" i="1"/>
  <c r="O13" i="1" s="1"/>
  <c r="V7" i="1" l="1"/>
  <c r="G8" i="1"/>
  <c r="H8" i="1" s="1"/>
  <c r="N8" i="1" s="1"/>
  <c r="M8" i="1" l="1"/>
  <c r="J8" i="1"/>
  <c r="I8" i="1"/>
  <c r="V8" i="1"/>
  <c r="O8" i="1" l="1"/>
  <c r="G14" i="1"/>
  <c r="V14" i="1"/>
  <c r="J14" i="1" l="1"/>
  <c r="M14" i="1"/>
  <c r="H14" i="1"/>
  <c r="I14" i="1" s="1"/>
  <c r="N14" i="1"/>
  <c r="E15" i="1" s="1"/>
  <c r="G15" i="1" s="1"/>
  <c r="I15" i="1" s="1"/>
  <c r="O15" i="1" s="1"/>
  <c r="V19" i="1"/>
  <c r="G7" i="1"/>
  <c r="O14" i="1" l="1"/>
  <c r="X16" i="1" s="1"/>
  <c r="J7" i="1"/>
  <c r="M7" i="1"/>
  <c r="H7" i="1"/>
  <c r="N7" i="1" s="1"/>
  <c r="I7" i="1" l="1"/>
  <c r="O7" i="1" s="1"/>
  <c r="X11" i="1" s="1"/>
  <c r="O19" i="1" l="1"/>
  <c r="V21" i="1" s="1"/>
</calcChain>
</file>

<file path=xl/sharedStrings.xml><?xml version="1.0" encoding="utf-8"?>
<sst xmlns="http://schemas.openxmlformats.org/spreadsheetml/2006/main" count="51" uniqueCount="47">
  <si>
    <t>Amount</t>
  </si>
  <si>
    <t>PAYMENT NOTE No.</t>
  </si>
  <si>
    <t>UTR</t>
  </si>
  <si>
    <t>SD (5%)</t>
  </si>
  <si>
    <t>Advance paid</t>
  </si>
  <si>
    <t>Sukhvindar Singh</t>
  </si>
  <si>
    <t>Jalalpur Village Pipe line work</t>
  </si>
  <si>
    <t>22-08-2023 NEFT/AXISP00417367260/RIUP23/1634/SUKHVIR SING 238149.0</t>
  </si>
  <si>
    <t>RIUP23/1634</t>
  </si>
  <si>
    <t>GST release note</t>
  </si>
  <si>
    <t>RIUP23/1012</t>
  </si>
  <si>
    <t>06-07-2023 NEFT/AXISP00404467604/RIUP23/1012/SUKHBIR SINGH C 280116.00</t>
  </si>
  <si>
    <t>RIUP23/1146</t>
  </si>
  <si>
    <t>19-07-2023 NEFT/AXISP00408122468/RIUP23/1146/SUKHBIR SINGH C ₹ 53,539.00</t>
  </si>
  <si>
    <t>14-08-2023 NEFT/AXISP00415473409/RIUP23/1492/SUKHBIR SINGH C 204920.00</t>
  </si>
  <si>
    <t>RIUP23/1492</t>
  </si>
  <si>
    <t>07-09-2023 NEFT/AXISP00422860738/RIUP23/1897/SUKHBIR SINGH CONT/MAHB0000444 495704.00</t>
  </si>
  <si>
    <t>RIUP23/1897</t>
  </si>
  <si>
    <t>RIUP23/2130</t>
  </si>
  <si>
    <t>20-09-2023 NEFT/AXISP00426115423/RIUP23/2130/SUKHBIR SINGH CONT/MAHB0000444 39240.00</t>
  </si>
  <si>
    <t>11.10.2023</t>
  </si>
  <si>
    <t>20-09-2023 NEFT/AXISP00426115424/RIUP23/2129/SUKHBIR SINGH CONT/MAHB0000444 140525.00</t>
  </si>
  <si>
    <t>RIUP23/2129</t>
  </si>
  <si>
    <t>Total_Amount</t>
  </si>
  <si>
    <t>Payment_Amount</t>
  </si>
  <si>
    <t>TDS_Payment_Amount</t>
  </si>
  <si>
    <t>GST_SD_Amount</t>
  </si>
  <si>
    <t>Final_Amount</t>
  </si>
  <si>
    <t>On_Commission</t>
  </si>
  <si>
    <t>Hydro_Testing</t>
  </si>
  <si>
    <t>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</si>
  <si>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</si>
  <si>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</si>
  <si>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</si>
  <si>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</si>
  <si>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</si>
  <si>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</si>
  <si>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</si>
  <si>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</si>
  <si>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</si>
  <si>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Subcontractor:</t>
  </si>
  <si>
    <t>State:</t>
  </si>
  <si>
    <t>Uttar Pradesh</t>
  </si>
  <si>
    <t>District:</t>
  </si>
  <si>
    <t>Shamli</t>
  </si>
  <si>
    <t>Block:</t>
  </si>
  <si>
    <t>Dhanena Village Pipe line restoration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</si>
</sst>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4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0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11" xfId="0" applyFont="1" applyFill="1" applyBorder="1" applyAlignment="1">
      <alignment horizontal="center" vertical="center" wrapText="1"/>
    </xf>
    <xf numFmtId="15" fontId="3" fillId="3" borderId="18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64" fontId="3" fillId="3" borderId="17" xfId="1" applyNumberFormat="1" applyFont="1" applyFill="1" applyBorder="1" applyAlignment="1">
      <alignment vertical="center"/>
    </xf>
    <xf numFmtId="164" fontId="3" fillId="3" borderId="29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164" fontId="3" fillId="3" borderId="24" xfId="1" applyNumberFormat="1" applyFont="1" applyFill="1" applyBorder="1" applyAlignment="1">
      <alignment vertical="center"/>
    </xf>
    <xf numFmtId="9" fontId="3" fillId="3" borderId="24" xfId="1" applyNumberFormat="1" applyFont="1" applyFill="1" applyBorder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164" fontId="3" fillId="3" borderId="25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7" fillId="4" borderId="0" xfId="0" applyFont="1" applyFill="1" applyAlignment="1">
      <alignment vertical="center"/>
    </xf>
    <xf numFmtId="14" fontId="5" fillId="2" borderId="0" xfId="0" applyNumberFormat="1" applyFont="1" applyFill="1" applyAlignment="1">
      <alignment horizontal="center" vertical="center" wrapText="1"/>
    </xf>
    <xf numFmtId="0" fontId="8" fillId="0" borderId="0" xfId="0" applyFont="1"/>
    <xf numFmtId="43" fontId="0" fillId="3" borderId="0" xfId="0" applyNumberFormat="1" applyFill="1" applyAlignment="1">
      <alignment vertical="center"/>
    </xf>
    <xf numFmtId="0" fontId="6" fillId="2" borderId="31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vertical="center"/>
    </xf>
    <xf numFmtId="14" fontId="6" fillId="2" borderId="31" xfId="0" applyNumberFormat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43" fontId="9" fillId="2" borderId="31" xfId="1" applyFont="1" applyFill="1" applyBorder="1" applyAlignment="1">
      <alignment horizontal="center" vertical="center"/>
    </xf>
    <xf numFmtId="43" fontId="6" fillId="2" borderId="31" xfId="1" applyFont="1" applyFill="1" applyBorder="1" applyAlignment="1">
      <alignment horizontal="center" vertical="center"/>
    </xf>
    <xf numFmtId="0" fontId="6" fillId="0" borderId="0" xfId="0" applyFont="1"/>
    <xf numFmtId="164" fontId="10" fillId="2" borderId="1" xfId="2" applyFont="1" applyFill="1" applyBorder="1" applyAlignment="1">
      <alignment vertical="center"/>
    </xf>
    <xf numFmtId="164" fontId="10" fillId="2" borderId="2" xfId="2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</cellXfs>
  <cellStyles count="3">
    <cellStyle name="Comma" xfId="1" builtinId="3"/>
    <cellStyle name="Comma 2" xfId="2" xr:uid="{124C5F88-FCDB-45EE-A1E8-98B63C8B79D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tabSelected="1" zoomScale="85" zoomScaleNormal="85" workbookViewId="0">
      <selection activeCell="D2" sqref="D2"/>
    </sheetView>
  </sheetViews>
  <sheetFormatPr defaultColWidth="9" defaultRowHeight="14.4" x14ac:dyDescent="0.3"/>
  <cols>
    <col min="1" max="1" width="9" style="10"/>
    <col min="2" max="2" width="30" style="10" customWidth="1"/>
    <col min="3" max="3" width="13.44140625" style="10" bestFit="1" customWidth="1"/>
    <col min="4" max="4" width="11.5546875" style="10" bestFit="1" customWidth="1"/>
    <col min="5" max="5" width="13.21875" style="10" bestFit="1" customWidth="1"/>
    <col min="6" max="7" width="13.21875" style="10" customWidth="1"/>
    <col min="8" max="8" width="14.77734375" style="43" customWidth="1"/>
    <col min="9" max="9" width="12.77734375" style="43" bestFit="1" customWidth="1"/>
    <col min="10" max="10" width="10.77734375" style="10" bestFit="1" customWidth="1"/>
    <col min="11" max="12" width="10.77734375" style="10" customWidth="1"/>
    <col min="13" max="13" width="12.21875" style="10" customWidth="1"/>
    <col min="14" max="15" width="14.77734375" style="10" customWidth="1"/>
    <col min="16" max="16" width="10.77734375" style="10" customWidth="1"/>
    <col min="17" max="17" width="21.77734375" style="10" bestFit="1" customWidth="1"/>
    <col min="18" max="18" width="12.77734375" style="10" bestFit="1" customWidth="1"/>
    <col min="19" max="19" width="14.5546875" style="10" bestFit="1" customWidth="1"/>
    <col min="20" max="21" width="14.5546875" style="10" customWidth="1"/>
    <col min="22" max="22" width="14" style="10" customWidth="1"/>
    <col min="23" max="23" width="88" style="10" customWidth="1"/>
    <col min="24" max="24" width="12.44140625" style="10" bestFit="1" customWidth="1"/>
    <col min="25" max="16384" width="9" style="10"/>
  </cols>
  <sheetData>
    <row r="1" spans="1:24" ht="20.399999999999999" thickBot="1" x14ac:dyDescent="0.35">
      <c r="A1" s="75" t="s">
        <v>40</v>
      </c>
      <c r="B1" s="13" t="s">
        <v>5</v>
      </c>
      <c r="E1" s="11"/>
      <c r="F1" s="11"/>
      <c r="G1" s="11"/>
      <c r="H1" s="12"/>
      <c r="I1" s="12"/>
    </row>
    <row r="2" spans="1:24" ht="20.399999999999999" thickBot="1" x14ac:dyDescent="0.35">
      <c r="A2" s="75" t="s">
        <v>41</v>
      </c>
      <c r="B2" s="76" t="s">
        <v>42</v>
      </c>
      <c r="C2" s="13"/>
      <c r="D2" s="13"/>
      <c r="H2" s="47"/>
      <c r="I2" s="49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4" ht="20.399999999999999" thickBot="1" x14ac:dyDescent="0.35">
      <c r="A3" s="75" t="s">
        <v>43</v>
      </c>
      <c r="B3" s="77" t="s">
        <v>44</v>
      </c>
      <c r="C3" s="13"/>
      <c r="D3" s="13"/>
      <c r="H3" s="47"/>
      <c r="I3" s="49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4" ht="15" thickBot="1" x14ac:dyDescent="0.35">
      <c r="A4" s="75" t="s">
        <v>45</v>
      </c>
      <c r="B4" s="78" t="s">
        <v>44</v>
      </c>
      <c r="C4" s="15"/>
      <c r="D4" s="15"/>
      <c r="E4" s="15"/>
      <c r="F4" s="14"/>
      <c r="G4" s="14"/>
      <c r="H4" s="16"/>
      <c r="I4" s="16"/>
      <c r="J4" s="14"/>
      <c r="K4" s="14"/>
      <c r="L4" s="14"/>
      <c r="M4" s="14"/>
      <c r="Q4" s="14"/>
      <c r="R4" s="17"/>
      <c r="S4" s="17"/>
      <c r="T4" s="17"/>
      <c r="U4" s="17"/>
      <c r="V4" s="17"/>
      <c r="W4" s="17"/>
    </row>
    <row r="5" spans="1:24" ht="43.95" customHeight="1" thickBot="1" x14ac:dyDescent="0.35">
      <c r="A5" s="70" t="s">
        <v>31</v>
      </c>
      <c r="B5" s="69" t="s">
        <v>32</v>
      </c>
      <c r="C5" s="71" t="s">
        <v>33</v>
      </c>
      <c r="D5" s="72" t="s">
        <v>34</v>
      </c>
      <c r="E5" s="69" t="s">
        <v>35</v>
      </c>
      <c r="F5" s="69" t="s">
        <v>36</v>
      </c>
      <c r="G5" s="72" t="s">
        <v>37</v>
      </c>
      <c r="H5" s="73" t="s">
        <v>38</v>
      </c>
      <c r="I5" s="74" t="s">
        <v>0</v>
      </c>
      <c r="J5" s="69" t="s">
        <v>39</v>
      </c>
      <c r="K5" s="69" t="s">
        <v>28</v>
      </c>
      <c r="L5" s="69" t="s">
        <v>29</v>
      </c>
      <c r="M5" s="69" t="s">
        <v>30</v>
      </c>
      <c r="N5" s="69" t="s">
        <v>26</v>
      </c>
      <c r="O5" s="69" t="s">
        <v>27</v>
      </c>
      <c r="P5" s="3"/>
      <c r="Q5" s="2" t="s">
        <v>1</v>
      </c>
      <c r="R5" s="69" t="s">
        <v>24</v>
      </c>
      <c r="S5" s="69" t="s">
        <v>25</v>
      </c>
      <c r="T5" s="1" t="s">
        <v>3</v>
      </c>
      <c r="U5" s="2" t="s">
        <v>4</v>
      </c>
      <c r="V5" s="69" t="s">
        <v>23</v>
      </c>
      <c r="W5" s="69" t="s">
        <v>2</v>
      </c>
    </row>
    <row r="6" spans="1:24" x14ac:dyDescent="0.3">
      <c r="B6" s="18"/>
      <c r="C6" s="19"/>
      <c r="D6" s="19"/>
      <c r="E6" s="48"/>
      <c r="F6" s="46"/>
      <c r="G6" s="45"/>
      <c r="H6" s="21"/>
      <c r="I6" s="30"/>
      <c r="J6" s="22">
        <v>0.01</v>
      </c>
      <c r="K6" s="23">
        <v>0.1</v>
      </c>
      <c r="L6" s="23">
        <v>0.1</v>
      </c>
      <c r="M6" s="23">
        <v>0.05</v>
      </c>
      <c r="N6" s="24"/>
      <c r="O6" s="24"/>
      <c r="P6" s="3"/>
      <c r="Q6" s="25"/>
      <c r="R6" s="20"/>
      <c r="S6" s="26">
        <v>0.01</v>
      </c>
      <c r="T6" s="27">
        <v>0.05</v>
      </c>
      <c r="U6" s="21"/>
      <c r="V6" s="28"/>
      <c r="W6" s="24"/>
    </row>
    <row r="7" spans="1:24" ht="71.55" customHeight="1" x14ac:dyDescent="0.3">
      <c r="A7" s="10">
        <v>57797</v>
      </c>
      <c r="B7" s="5" t="s">
        <v>6</v>
      </c>
      <c r="C7" s="6">
        <v>45142</v>
      </c>
      <c r="D7" s="8">
        <v>58</v>
      </c>
      <c r="E7" s="29">
        <v>342622</v>
      </c>
      <c r="F7" s="46">
        <v>89271</v>
      </c>
      <c r="G7" s="46">
        <f>E7-F7</f>
        <v>253351</v>
      </c>
      <c r="H7" s="21">
        <f>G7*18%</f>
        <v>45603.18</v>
      </c>
      <c r="I7" s="30">
        <f>G7+H7</f>
        <v>298954.18</v>
      </c>
      <c r="J7" s="30">
        <f>G7*J6</f>
        <v>2533.5100000000002</v>
      </c>
      <c r="K7" s="24">
        <v>0</v>
      </c>
      <c r="L7" s="24">
        <v>0</v>
      </c>
      <c r="M7" s="24">
        <f>G7*5%</f>
        <v>12667.550000000001</v>
      </c>
      <c r="N7" s="24">
        <f>H7</f>
        <v>45603.18</v>
      </c>
      <c r="O7" s="24">
        <f>I7-SUM(J7:N7)</f>
        <v>238149.94</v>
      </c>
      <c r="P7" s="65">
        <v>57797</v>
      </c>
      <c r="Q7" s="31" t="s">
        <v>8</v>
      </c>
      <c r="R7" s="20">
        <v>238149</v>
      </c>
      <c r="S7" s="20">
        <v>0</v>
      </c>
      <c r="T7" s="21">
        <v>0</v>
      </c>
      <c r="U7" s="21">
        <v>0</v>
      </c>
      <c r="V7" s="28">
        <f>R7-S7</f>
        <v>238149</v>
      </c>
      <c r="W7" s="32" t="s">
        <v>7</v>
      </c>
    </row>
    <row r="8" spans="1:24" x14ac:dyDescent="0.3">
      <c r="A8" s="10">
        <v>57797</v>
      </c>
      <c r="B8" s="5" t="s">
        <v>6</v>
      </c>
      <c r="C8" s="6">
        <v>45163</v>
      </c>
      <c r="D8" s="8">
        <v>60</v>
      </c>
      <c r="E8" s="29">
        <v>576939</v>
      </c>
      <c r="F8" s="46">
        <v>49595</v>
      </c>
      <c r="G8" s="46">
        <f>E8-F8</f>
        <v>527344</v>
      </c>
      <c r="H8" s="21">
        <f>G8*18%</f>
        <v>94921.919999999998</v>
      </c>
      <c r="I8" s="30">
        <f>G8+H8</f>
        <v>622265.92000000004</v>
      </c>
      <c r="J8" s="30">
        <f>G8*J6</f>
        <v>5273.4400000000005</v>
      </c>
      <c r="K8" s="24">
        <v>0</v>
      </c>
      <c r="L8" s="23">
        <v>0</v>
      </c>
      <c r="M8" s="23">
        <f>G8*M6</f>
        <v>26367.200000000001</v>
      </c>
      <c r="N8" s="24">
        <f>H8</f>
        <v>94921.919999999998</v>
      </c>
      <c r="O8" s="24">
        <f>I8-SUM(J8:N8)</f>
        <v>495703.36000000004</v>
      </c>
      <c r="P8" s="3"/>
      <c r="Q8" s="31" t="s">
        <v>17</v>
      </c>
      <c r="R8" s="20">
        <v>495704</v>
      </c>
      <c r="S8" s="20">
        <v>0</v>
      </c>
      <c r="T8" s="21">
        <v>0</v>
      </c>
      <c r="U8" s="21">
        <v>0</v>
      </c>
      <c r="V8" s="28">
        <f>R8-S8</f>
        <v>495704</v>
      </c>
      <c r="W8" s="32" t="s">
        <v>16</v>
      </c>
    </row>
    <row r="9" spans="1:24" x14ac:dyDescent="0.2">
      <c r="A9" s="10">
        <v>57797</v>
      </c>
      <c r="B9" s="5"/>
      <c r="C9" s="6"/>
      <c r="D9" s="8"/>
      <c r="E9" s="29"/>
      <c r="F9" s="46"/>
      <c r="G9" s="46"/>
      <c r="H9" s="21"/>
      <c r="I9" s="30"/>
      <c r="J9" s="30"/>
      <c r="K9" s="24"/>
      <c r="L9" s="23"/>
      <c r="M9" s="23"/>
      <c r="N9" s="24"/>
      <c r="O9" s="24"/>
      <c r="P9" s="3"/>
      <c r="Q9" s="31" t="s">
        <v>22</v>
      </c>
      <c r="R9" s="20">
        <v>140525</v>
      </c>
      <c r="S9" s="20"/>
      <c r="T9" s="21"/>
      <c r="U9" s="21"/>
      <c r="V9" s="28">
        <v>140525</v>
      </c>
      <c r="W9" s="67" t="s">
        <v>21</v>
      </c>
    </row>
    <row r="10" spans="1:24" x14ac:dyDescent="0.3">
      <c r="A10" s="10">
        <v>57797</v>
      </c>
      <c r="B10" s="5"/>
      <c r="C10" s="6"/>
      <c r="D10" s="8"/>
      <c r="E10" s="29"/>
      <c r="F10" s="46"/>
      <c r="G10" s="46"/>
      <c r="H10" s="21"/>
      <c r="I10" s="30"/>
      <c r="J10" s="30"/>
      <c r="K10" s="24"/>
      <c r="L10" s="23"/>
      <c r="M10" s="23"/>
      <c r="N10" s="24"/>
      <c r="O10" s="24"/>
      <c r="P10" s="3"/>
      <c r="Q10" s="31"/>
      <c r="R10" s="20"/>
      <c r="S10" s="20"/>
      <c r="T10" s="21"/>
      <c r="U10" s="21"/>
      <c r="V10" s="28"/>
      <c r="W10" s="32"/>
    </row>
    <row r="11" spans="1:24" s="50" customFormat="1" x14ac:dyDescent="0.3">
      <c r="B11" s="51"/>
      <c r="C11" s="52"/>
      <c r="D11" s="53"/>
      <c r="E11" s="54"/>
      <c r="F11" s="55"/>
      <c r="G11" s="55"/>
      <c r="H11" s="56"/>
      <c r="I11" s="57"/>
      <c r="J11" s="57"/>
      <c r="K11" s="58"/>
      <c r="L11" s="59"/>
      <c r="M11" s="59"/>
      <c r="N11" s="58"/>
      <c r="O11" s="58"/>
      <c r="P11" s="60"/>
      <c r="Q11" s="61"/>
      <c r="R11" s="62"/>
      <c r="S11" s="62"/>
      <c r="T11" s="56"/>
      <c r="U11" s="56"/>
      <c r="V11" s="63"/>
      <c r="W11" s="64"/>
      <c r="X11" s="68">
        <f>SUM(O7:O10)-SUM(V7:V10)</f>
        <v>-140524.69999999995</v>
      </c>
    </row>
    <row r="12" spans="1:24" ht="26.4" x14ac:dyDescent="0.3">
      <c r="A12" s="10">
        <v>58193</v>
      </c>
      <c r="B12" s="5" t="s">
        <v>46</v>
      </c>
      <c r="C12" s="6">
        <v>45104</v>
      </c>
      <c r="D12" s="8">
        <v>48</v>
      </c>
      <c r="E12" s="29">
        <v>336146.25</v>
      </c>
      <c r="F12" s="46">
        <v>38150</v>
      </c>
      <c r="G12" s="46">
        <f>E12-F12</f>
        <v>297996.25</v>
      </c>
      <c r="H12" s="21">
        <f>G12*18%</f>
        <v>53639.324999999997</v>
      </c>
      <c r="I12" s="30">
        <f>G12+H12</f>
        <v>351635.57500000001</v>
      </c>
      <c r="J12" s="30">
        <f>G12*$J$6</f>
        <v>2979.9625000000001</v>
      </c>
      <c r="K12" s="24"/>
      <c r="L12" s="24"/>
      <c r="M12" s="24">
        <f>G12*M6</f>
        <v>14899.8125</v>
      </c>
      <c r="N12" s="35">
        <f>H12</f>
        <v>53639.324999999997</v>
      </c>
      <c r="O12" s="24">
        <f>I12-SUM(J12:N12)</f>
        <v>280116.47499999998</v>
      </c>
      <c r="P12" s="65">
        <v>58193</v>
      </c>
      <c r="Q12" s="31" t="s">
        <v>10</v>
      </c>
      <c r="R12" s="20">
        <v>280116</v>
      </c>
      <c r="S12" s="20">
        <v>0</v>
      </c>
      <c r="T12" s="21">
        <v>0</v>
      </c>
      <c r="U12" s="21">
        <v>0</v>
      </c>
      <c r="V12" s="28">
        <f>R12-S12</f>
        <v>280116</v>
      </c>
      <c r="W12" s="32" t="s">
        <v>11</v>
      </c>
    </row>
    <row r="13" spans="1:24" x14ac:dyDescent="0.3">
      <c r="A13" s="10">
        <v>58193</v>
      </c>
      <c r="B13" s="5" t="s">
        <v>9</v>
      </c>
      <c r="C13" s="6">
        <v>45124</v>
      </c>
      <c r="D13" s="8">
        <v>48</v>
      </c>
      <c r="E13" s="29">
        <f>N12</f>
        <v>53639.324999999997</v>
      </c>
      <c r="F13" s="46">
        <v>0</v>
      </c>
      <c r="G13" s="46">
        <f>E13-F13</f>
        <v>53639.324999999997</v>
      </c>
      <c r="H13" s="21"/>
      <c r="I13" s="30">
        <f>G13+H13</f>
        <v>53639.324999999997</v>
      </c>
      <c r="J13" s="30"/>
      <c r="K13" s="24"/>
      <c r="L13" s="24"/>
      <c r="M13" s="24">
        <v>0</v>
      </c>
      <c r="N13" s="35"/>
      <c r="O13" s="24">
        <f>I13-SUM(J13:N13)</f>
        <v>53639.324999999997</v>
      </c>
      <c r="P13" s="66" t="s">
        <v>20</v>
      </c>
      <c r="Q13" s="31" t="s">
        <v>12</v>
      </c>
      <c r="R13" s="20">
        <v>53539</v>
      </c>
      <c r="S13" s="20">
        <v>0</v>
      </c>
      <c r="T13" s="21">
        <v>0</v>
      </c>
      <c r="U13" s="21">
        <v>0</v>
      </c>
      <c r="V13" s="28">
        <f>R13-S13</f>
        <v>53539</v>
      </c>
      <c r="W13" s="32" t="s">
        <v>13</v>
      </c>
    </row>
    <row r="14" spans="1:24" ht="26.4" x14ac:dyDescent="0.3">
      <c r="A14" s="10">
        <v>58193</v>
      </c>
      <c r="B14" s="5" t="s">
        <v>46</v>
      </c>
      <c r="C14" s="6">
        <v>45139</v>
      </c>
      <c r="D14" s="8">
        <v>57</v>
      </c>
      <c r="E14" s="29">
        <v>218000</v>
      </c>
      <c r="F14" s="33">
        <v>0</v>
      </c>
      <c r="G14" s="33">
        <f>E14-F14</f>
        <v>218000</v>
      </c>
      <c r="H14" s="34">
        <f>G14*18%</f>
        <v>39240</v>
      </c>
      <c r="I14" s="30">
        <f>G14+H14</f>
        <v>257240</v>
      </c>
      <c r="J14" s="30">
        <f>J$6*G14</f>
        <v>2180</v>
      </c>
      <c r="K14" s="24"/>
      <c r="L14" s="24"/>
      <c r="M14" s="24">
        <f>G14*M6</f>
        <v>10900</v>
      </c>
      <c r="N14" s="35">
        <f>G14*18%</f>
        <v>39240</v>
      </c>
      <c r="O14" s="24">
        <f>I14-SUM(J14:N14)</f>
        <v>204920</v>
      </c>
      <c r="P14" s="9"/>
      <c r="Q14" s="31" t="s">
        <v>15</v>
      </c>
      <c r="R14" s="20">
        <v>204920</v>
      </c>
      <c r="S14" s="20">
        <v>0</v>
      </c>
      <c r="T14" s="21"/>
      <c r="U14" s="21"/>
      <c r="V14" s="28">
        <f>R14-S14-T14-U14</f>
        <v>204920</v>
      </c>
      <c r="W14" s="32" t="s">
        <v>14</v>
      </c>
    </row>
    <row r="15" spans="1:24" x14ac:dyDescent="0.3">
      <c r="A15" s="10">
        <v>58193</v>
      </c>
      <c r="B15" s="5" t="s">
        <v>9</v>
      </c>
      <c r="C15" s="6">
        <v>45139</v>
      </c>
      <c r="D15" s="8">
        <v>57</v>
      </c>
      <c r="E15" s="29">
        <f>N14</f>
        <v>39240</v>
      </c>
      <c r="F15" s="46">
        <v>0</v>
      </c>
      <c r="G15" s="46">
        <f>E15-F15</f>
        <v>39240</v>
      </c>
      <c r="H15" s="21"/>
      <c r="I15" s="30">
        <f>G15+H15</f>
        <v>39240</v>
      </c>
      <c r="J15" s="30"/>
      <c r="K15" s="24"/>
      <c r="L15" s="24"/>
      <c r="M15" s="24">
        <v>0</v>
      </c>
      <c r="N15" s="35"/>
      <c r="O15" s="24">
        <f>I15-SUM(J15:N15)</f>
        <v>39240</v>
      </c>
      <c r="P15" s="9"/>
      <c r="Q15" s="31" t="s">
        <v>18</v>
      </c>
      <c r="R15" s="20">
        <v>39240</v>
      </c>
      <c r="S15" s="20">
        <v>0</v>
      </c>
      <c r="T15" s="21"/>
      <c r="U15" s="21"/>
      <c r="V15" s="28">
        <f>R15-S15-T15-U15</f>
        <v>39240</v>
      </c>
      <c r="W15" s="32" t="s">
        <v>19</v>
      </c>
    </row>
    <row r="16" spans="1:24" ht="15" thickBot="1" x14ac:dyDescent="0.35">
      <c r="A16" s="10">
        <v>58193</v>
      </c>
      <c r="B16" s="4"/>
      <c r="C16" s="7"/>
      <c r="D16" s="7"/>
      <c r="E16" s="36"/>
      <c r="F16" s="36"/>
      <c r="G16" s="36"/>
      <c r="H16" s="38"/>
      <c r="I16" s="39"/>
      <c r="J16" s="39"/>
      <c r="K16" s="40"/>
      <c r="L16" s="40"/>
      <c r="M16" s="40"/>
      <c r="N16" s="40"/>
      <c r="O16" s="40"/>
      <c r="P16" s="9"/>
      <c r="Q16" s="41"/>
      <c r="R16" s="37"/>
      <c r="S16" s="37"/>
      <c r="T16" s="37"/>
      <c r="U16" s="37"/>
      <c r="V16" s="42"/>
      <c r="W16" s="40"/>
      <c r="X16" s="68">
        <f>SUM(O12:O15)-SUM(V12:V15)</f>
        <v>100.80000000004657</v>
      </c>
    </row>
    <row r="17" spans="1:23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0"/>
    </row>
    <row r="18" spans="1:23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33"/>
    </row>
    <row r="19" spans="1:23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>
        <f>SUM(O7:O16)</f>
        <v>1311769.1000000001</v>
      </c>
      <c r="P19" s="20"/>
      <c r="Q19" s="20"/>
      <c r="R19" s="20"/>
      <c r="S19" s="20"/>
      <c r="T19" s="20"/>
      <c r="U19" s="20"/>
      <c r="V19" s="21">
        <f>SUM(V6:V16)</f>
        <v>1452193</v>
      </c>
      <c r="W19" s="33"/>
    </row>
    <row r="20" spans="1:23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33"/>
    </row>
    <row r="21" spans="1:23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44">
        <f>O19-V19</f>
        <v>-140423.89999999991</v>
      </c>
      <c r="W21" s="33"/>
    </row>
    <row r="22" spans="1:23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:23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:23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:23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23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23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:23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:23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:23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:23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:23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2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:23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1:23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2025-05-28T10:21:44Z</dcterms:modified>
</cp:coreProperties>
</file>