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Updated Data\Updated Data\"/>
    </mc:Choice>
  </mc:AlternateContent>
  <xr:revisionPtr revIDLastSave="0" documentId="13_ncr:1_{94EB7556-D8E8-4680-A26A-395F4D4675E2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1" i="1" l="1"/>
  <c r="N69" i="1"/>
  <c r="M77" i="1" s="1"/>
  <c r="W68" i="1" l="1"/>
  <c r="T55" i="1"/>
  <c r="U55" i="1" s="1"/>
  <c r="T53" i="1"/>
  <c r="U53" i="1" s="1"/>
  <c r="U49" i="1"/>
  <c r="U50" i="1"/>
  <c r="U51" i="1"/>
  <c r="U52" i="1"/>
  <c r="U54" i="1"/>
  <c r="U48" i="1"/>
  <c r="G47" i="1"/>
  <c r="J47" i="1" s="1"/>
  <c r="W39" i="1"/>
  <c r="W35" i="1"/>
  <c r="W29" i="1"/>
  <c r="G15" i="1"/>
  <c r="K15" i="1" s="1"/>
  <c r="Q59" i="1"/>
  <c r="Q39" i="1"/>
  <c r="Q35" i="1"/>
  <c r="Q29" i="1"/>
  <c r="Q24" i="1"/>
  <c r="Q10" i="1"/>
  <c r="Q7" i="1"/>
  <c r="G46" i="1"/>
  <c r="I46" i="1" s="1"/>
  <c r="P46" i="1" s="1"/>
  <c r="G45" i="1"/>
  <c r="L45" i="1" s="1"/>
  <c r="L15" i="1" l="1"/>
  <c r="H15" i="1"/>
  <c r="O15" i="1" s="1"/>
  <c r="E16" i="1" s="1"/>
  <c r="P16" i="1" s="1"/>
  <c r="J15" i="1"/>
  <c r="L47" i="1"/>
  <c r="K47" i="1"/>
  <c r="M47" i="1"/>
  <c r="H47" i="1"/>
  <c r="O47" i="1" s="1"/>
  <c r="M15" i="1"/>
  <c r="J45" i="1"/>
  <c r="K45" i="1"/>
  <c r="H45" i="1"/>
  <c r="O45" i="1" s="1"/>
  <c r="M45" i="1"/>
  <c r="G10" i="1"/>
  <c r="I10" i="1" s="1"/>
  <c r="J10" i="1" s="1"/>
  <c r="P10" i="1" s="1"/>
  <c r="U8" i="1"/>
  <c r="G8" i="1"/>
  <c r="M69" i="1" l="1"/>
  <c r="I15" i="1"/>
  <c r="P15" i="1" s="1"/>
  <c r="W24" i="1" s="1"/>
  <c r="I47" i="1"/>
  <c r="P47" i="1" s="1"/>
  <c r="I45" i="1"/>
  <c r="P45" i="1" s="1"/>
  <c r="U69" i="1"/>
  <c r="L8" i="1"/>
  <c r="L69" i="1" s="1"/>
  <c r="K8" i="1"/>
  <c r="K69" i="1" s="1"/>
  <c r="J8" i="1"/>
  <c r="H8" i="1"/>
  <c r="I8" i="1" s="1"/>
  <c r="M76" i="1" l="1"/>
  <c r="W59" i="1"/>
  <c r="O8" i="1"/>
  <c r="O69" i="1" l="1"/>
  <c r="P8" i="1"/>
  <c r="P69" i="1" s="1"/>
  <c r="U71" i="1" s="1"/>
  <c r="M79" i="1" s="1"/>
  <c r="M81" i="1" s="1"/>
  <c r="W10" i="1" l="1"/>
</calcChain>
</file>

<file path=xl/sharedStrings.xml><?xml version="1.0" encoding="utf-8"?>
<sst xmlns="http://schemas.openxmlformats.org/spreadsheetml/2006/main" count="161" uniqueCount="143">
  <si>
    <t>Amount</t>
  </si>
  <si>
    <t>PAYMENT NOTE No.</t>
  </si>
  <si>
    <t>UTR</t>
  </si>
  <si>
    <t>Perfect Innovation</t>
  </si>
  <si>
    <t>Balance Payable Amount Rs. -</t>
  </si>
  <si>
    <t>Total Paid Amount Rs. -</t>
  </si>
  <si>
    <t>Hold Amount For Quantity excess against DPR</t>
  </si>
  <si>
    <t>GST Release Note</t>
  </si>
  <si>
    <t>03-01-2023 NEFT/AXISP00351384283/RIUP22/1754/PERFECT INNOVAT 85440.00</t>
  </si>
  <si>
    <t>RIUP22/1754</t>
  </si>
  <si>
    <t>20-04-2023 20-04-2023 NEFT/AXISP00383281381/SPUP23/0204/PERFECT INNOVAT 17280.00</t>
  </si>
  <si>
    <t>SPUP23/0204</t>
  </si>
  <si>
    <t>Lawa Daudpur Village Pipeline laying work</t>
  </si>
  <si>
    <t>RIUP22/757</t>
  </si>
  <si>
    <t>15-09-2022 NEFT/AXISP00320351185/RIUP22/757/PERFECT INNOVATI 99000.00</t>
  </si>
  <si>
    <t>RIUP22/953</t>
  </si>
  <si>
    <t>11-10-2022 NEFT/AXISP00327625486/RIUP22/953/PERFECT INNOVATI 148500.00</t>
  </si>
  <si>
    <t>RIUP22/1068</t>
  </si>
  <si>
    <t>21-10-2022 NEFT/AXISP00330625966/RIUP22/1068/PERFECT INNOVAT 60176.00</t>
  </si>
  <si>
    <t>RIUP22/1652</t>
  </si>
  <si>
    <t>27-12-2022 NEFT/AXISP00348925556/RIUP22/1652/PERFECT INNOVAT 30000.00</t>
  </si>
  <si>
    <t>RIUP22/2230</t>
  </si>
  <si>
    <t>20-02-2023 NEFT/AXISP00364387946/RIUP22/2230/PERFECT INNOVAT 19800.00</t>
  </si>
  <si>
    <t>RIUP22/2454</t>
  </si>
  <si>
    <t>04-03-2023 NEFT/AXISP00368679032/RIUP22/2454/PERFECT INNOVAT 99000.00</t>
  </si>
  <si>
    <t>RIUP22/2769</t>
  </si>
  <si>
    <t>29-03-2023 NEFT/AXISP00376153252/RIUP22/2769/PERFECT INNOVAT 99000.00</t>
  </si>
  <si>
    <t>SPUP23/0206</t>
  </si>
  <si>
    <t>26-04-2023 26-04-2023 NEFT/AXISP00384433558/SPUP23/0206/PERFECT INNOVAT 60027.00</t>
  </si>
  <si>
    <t>/SPUP23/0201</t>
  </si>
  <si>
    <t>02-05-2023 NEFT/AXISP00386545788/SPUP23/0201/PERFECT INNOVAT 88255.00</t>
  </si>
  <si>
    <t>SPUP23/0289</t>
  </si>
  <si>
    <t>02-05-2023 NEFT/AXISP00386545789/SPUP23/0289/PERFECT INNOVAT 56190.00</t>
  </si>
  <si>
    <t>RIUP22/6760</t>
  </si>
  <si>
    <t>03-09-2022 NEFT/AXISP00316992481/RIUP22/676/PERFECT INNOVATI 148500.00</t>
  </si>
  <si>
    <t>RIUP22/2055</t>
  </si>
  <si>
    <t>01-02-2023 NEFT/AXISP00359307473/RIUP22/2055/PERFECT INNOVAT ₹ 1,31,962.00</t>
  </si>
  <si>
    <t>SPUP23/0198</t>
  </si>
  <si>
    <t>20-04-2023 20-04-2023 NEFT/AXISP00383281380/SPUP23/0198/PERFECT INNOVAT 56722.00</t>
  </si>
  <si>
    <t>RIUP22/407</t>
  </si>
  <si>
    <t>29-07-2022 NEFT/AXISP00306870205/RIUP22/407/PERFECT INNOVATI 99000.00</t>
  </si>
  <si>
    <t>RIUP22/675</t>
  </si>
  <si>
    <t>03-09-2022 NEFT/AXISP00316992480/RIUP22/675/PERFECT INNOVATI 148500.00</t>
  </si>
  <si>
    <t>RIUP22/829</t>
  </si>
  <si>
    <t>28-09-2022 NEFT/AXISP00322908179/RIUP22/829/PERFECT INNOVATI ₹ 1,00,000.00</t>
  </si>
  <si>
    <t>RIUP22/838</t>
  </si>
  <si>
    <t>11-10-2022 NEFT/AXISP00327625482/RIUP22/838/PERFECT INNOVATI 34453.00</t>
  </si>
  <si>
    <t>RIUP22/1134</t>
  </si>
  <si>
    <t>01-11-2022 NEFT/AXISP00333477986/RIUP22/1134/PERFECT INNOVAT 73140.00</t>
  </si>
  <si>
    <t>RIUP22/406</t>
  </si>
  <si>
    <t>28-07-2022 NEFT/AXISP00306689180/RIUP22/406/PERFECT INNOVATI 99000.00</t>
  </si>
  <si>
    <t>RIUP22/1670</t>
  </si>
  <si>
    <t>29-12-2022 NEFT/AXISP00349704436/RIUP22/1670/PERFECT INNOVAT 2,16,445.00</t>
  </si>
  <si>
    <t>SPUP23/0196</t>
  </si>
  <si>
    <t>20-04-2023 20-04-2023 NEFT/AXISP00383281379/SPUP23/0196/PERFECT INNOVAT 60404.00</t>
  </si>
  <si>
    <t>RIUP0096</t>
  </si>
  <si>
    <t>16-05-2022 NEFT/AXISP00288581002/RIUP0096/PERFECT INNOVATION 49500.00</t>
  </si>
  <si>
    <t>RIUP0112A</t>
  </si>
  <si>
    <t>25-05-2022 NEFT/AXISP00290674475/RIUP0112A/PERFECT INNOVATIO 49500.00</t>
  </si>
  <si>
    <t xml:space="preserve">Hold amount release note </t>
  </si>
  <si>
    <t>RIUP22/228</t>
  </si>
  <si>
    <t>17-06-2022 NEFT/AXISP00296770049/RIUP22/228/PERFECT INNOVATI 99000.00</t>
  </si>
  <si>
    <t>GST release note</t>
  </si>
  <si>
    <t>RIUP22/360</t>
  </si>
  <si>
    <t>19-07-2022 NEFT/AXISP00304780365/RIUP22/360/PERFECT INNOVATI 99000.00</t>
  </si>
  <si>
    <t>RIUP22/1034</t>
  </si>
  <si>
    <t>19-10-2022 NEFT/AXISP00329887384/RIUP22/1034/PERFECT INNOVAT 147857.00</t>
  </si>
  <si>
    <t>RIUP22/1491</t>
  </si>
  <si>
    <t>13-12-2022 NEFT/AXISP00345899456/RIUP22/1491/PERFECT INNOVAT 100000.00</t>
  </si>
  <si>
    <t>RIUP22/2228</t>
  </si>
  <si>
    <t>20-02-2023 NEFT/AXISP00364387944/RIUP22/2228/PERFECT INNOVAT 49500.00</t>
  </si>
  <si>
    <t>RIUP22/2767</t>
  </si>
  <si>
    <t>29-03-2023 NEFT/AXISP00376153255/RIUP22/2767/PERFECT INNOVAT 99000.00</t>
  </si>
  <si>
    <t>RIUP23/160</t>
  </si>
  <si>
    <t xml:space="preserve">09-05-2023 NEFT/AXISP00388893049/RIUP23/160/PERFECT INNOVATI ₹ 60,128.00
</t>
  </si>
  <si>
    <t>RIUP23/161</t>
  </si>
  <si>
    <t>09-05-2023 NEFT/AXISP00388893050/RIUP23/161/PERFECT INNOVATI ₹ 13,917.00</t>
  </si>
  <si>
    <t>RIUP23/578</t>
  </si>
  <si>
    <t>12-06-2023 NEFT/AXISP00397581453/RIUP23/578/PERFECT INNOVATI 148500.00</t>
  </si>
  <si>
    <t>RIUP23/774</t>
  </si>
  <si>
    <t>21-06-2023 NEFT/AXISP00399921603/RIUP23/774/PERFECT INNOVATI 138600.00</t>
  </si>
  <si>
    <t xml:space="preserve">GST Release note </t>
  </si>
  <si>
    <t>RIUP0090</t>
  </si>
  <si>
    <t>13-05-2022 NEFT/AXISP00288448207/RIUP0090/PERFECT INNOVATION 49500.00</t>
  </si>
  <si>
    <t>RIUP0109A</t>
  </si>
  <si>
    <t>25-05-2022 NEFT/AXISP00290674474/RIUP0109A/PERFECT INNOVATIO 49500.00</t>
  </si>
  <si>
    <t>RIUP22/364</t>
  </si>
  <si>
    <t>20-07-2022 NEFT/AXISP00304966727/RIUP22/364/PERFECT INNOVATI 99000.00</t>
  </si>
  <si>
    <t>RIUP22/1069</t>
  </si>
  <si>
    <t>21-10-2022 NEFT/AXISP00330625967/RIUP22/1069/PERFECT INNOVAT 353426.00</t>
  </si>
  <si>
    <t>RIUP22/1810</t>
  </si>
  <si>
    <t>09-01-2023 NEFT/AXISP00353457281/RIUP22/1810/PERFECT INNOVAT 100000.00</t>
  </si>
  <si>
    <t>SPUP23/0194</t>
  </si>
  <si>
    <t>21-04-2023 21-04-2023 NEFT/AXISP00383316920/SPUP23/0194/PERFECT INNOVAT 168576.00</t>
  </si>
  <si>
    <t>RIUP23/201</t>
  </si>
  <si>
    <t>12-05-2023 NEFT/AXISP00389861567/RIUP23/201/PERFECT INNOVATI 83802.00</t>
  </si>
  <si>
    <t>RIUP23/1835</t>
  </si>
  <si>
    <t>04-09-2023 NEFT/AXISP00421476875/RIUP23/1835/PERFECT INNOVATION/ICIC0000667 148500.00</t>
  </si>
  <si>
    <t>10-10-2023 NEFT/AXISP00432725395/RIUP23/2245/PERFECT INNOVATION/ICIC0000667 65861.00</t>
  </si>
  <si>
    <t>08-11-2023 NEFT/AXISP00442118541/RIUP23/3138/PERFECT INNOVATION/ICIC0000667 99000.00</t>
  </si>
  <si>
    <t>20-04-2023 NEFT/AXISP00383281378/SPUP23/0195/PERFECT INNOVAT 147472.00</t>
  </si>
  <si>
    <t>RIUP22/0195</t>
  </si>
  <si>
    <t>RIUP23/2245</t>
  </si>
  <si>
    <t>RIUP23/3138</t>
  </si>
  <si>
    <t xml:space="preserve">Total Hold </t>
  </si>
  <si>
    <t>Total Debit</t>
  </si>
  <si>
    <t>Nil</t>
  </si>
  <si>
    <t>Advance/ Surplus</t>
  </si>
  <si>
    <t>GST Hold Amount</t>
  </si>
  <si>
    <t>Village wise Advance</t>
  </si>
  <si>
    <t>14-08-2023 NEFT/AXISP00415803575/RIUP23/1531/PERFECT INNOVAT ₹ 99,000.00</t>
  </si>
  <si>
    <t>Updated On 26-02-2024- ( By Girija )</t>
  </si>
  <si>
    <t>Excess DPR hold</t>
  </si>
  <si>
    <t xml:space="preserve">Balance </t>
  </si>
  <si>
    <t>Subcontractor:</t>
  </si>
  <si>
    <t>State:</t>
  </si>
  <si>
    <t>Uttar Pradesh</t>
  </si>
  <si>
    <t>District:</t>
  </si>
  <si>
    <t>Shamli</t>
  </si>
  <si>
    <t>Block:</t>
  </si>
  <si>
    <t xml:space="preserve">Toda village Pump house  work </t>
  </si>
  <si>
    <t>Kherikhushanaam Village  Boundary wall work</t>
  </si>
  <si>
    <t>Toda Village  Boundary wall  80% work</t>
  </si>
  <si>
    <t>Toda Village  Pipeline Laying work</t>
  </si>
  <si>
    <t xml:space="preserve">KHERIKHUSHNAAM VILLAGE Pipeline work  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</si>
  <si>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</si>
  <si>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</si>
  <si>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</si>
  <si>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</si>
  <si>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</si>
  <si>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</si>
  <si>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</si>
  <si>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</si>
  <si>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</si>
  <si>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</si>
  <si>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</si>
  <si>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</si>
  <si>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</si>
  <si>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</si>
  <si>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</si>
  <si>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</si>
  <si>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</si>
  <si>
    <t xml:space="preserve">Kheri Khushnam, Dhatera, Toda, Sanpla, Yaarpur, Mant Manti Village Pump work Installation work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</si>
</sst>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 * #,##0.00_ ;_ * \-#,##0.00_ ;_ * &quot;-&quot;??_ ;_ @_ "/>
    <numFmt numFmtId="165" formatCode="&quot;₹&quot;\ #,##0.00"/>
    <numFmt numFmtId="166" formatCode="[$-409]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FF0000"/>
      <name val="Comic Sans MS"/>
      <family val="4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2" fillId="2" borderId="7" xfId="1" applyNumberFormat="1" applyFont="1" applyFill="1" applyBorder="1" applyAlignment="1">
      <alignment vertical="center"/>
    </xf>
    <xf numFmtId="164" fontId="2" fillId="2" borderId="2" xfId="1" applyNumberFormat="1" applyFont="1" applyFill="1" applyBorder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2" fillId="2" borderId="6" xfId="1" applyNumberFormat="1" applyFont="1" applyFill="1" applyBorder="1" applyAlignment="1">
      <alignment vertical="center"/>
    </xf>
    <xf numFmtId="164" fontId="2" fillId="2" borderId="9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2" fillId="2" borderId="12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164" fontId="2" fillId="3" borderId="7" xfId="1" applyNumberFormat="1" applyFont="1" applyFill="1" applyBorder="1" applyAlignment="1">
      <alignment vertical="center"/>
    </xf>
    <xf numFmtId="164" fontId="2" fillId="2" borderId="15" xfId="1" applyNumberFormat="1" applyFont="1" applyFill="1" applyBorder="1" applyAlignment="1">
      <alignment vertical="center"/>
    </xf>
    <xf numFmtId="164" fontId="2" fillId="2" borderId="16" xfId="1" applyNumberFormat="1" applyFont="1" applyFill="1" applyBorder="1" applyAlignment="1">
      <alignment vertical="center"/>
    </xf>
    <xf numFmtId="164" fontId="2" fillId="2" borderId="17" xfId="1" applyNumberFormat="1" applyFont="1" applyFill="1" applyBorder="1" applyAlignment="1">
      <alignment vertical="center"/>
    </xf>
    <xf numFmtId="164" fontId="2" fillId="2" borderId="11" xfId="1" applyNumberFormat="1" applyFont="1" applyFill="1" applyBorder="1" applyAlignment="1">
      <alignment vertical="center"/>
    </xf>
    <xf numFmtId="9" fontId="2" fillId="2" borderId="11" xfId="1" applyNumberFormat="1" applyFont="1" applyFill="1" applyBorder="1" applyAlignment="1">
      <alignment vertical="center"/>
    </xf>
    <xf numFmtId="9" fontId="2" fillId="2" borderId="12" xfId="1" applyNumberFormat="1" applyFont="1" applyFill="1" applyBorder="1" applyAlignment="1">
      <alignment vertical="center"/>
    </xf>
    <xf numFmtId="164" fontId="2" fillId="2" borderId="18" xfId="1" applyNumberFormat="1" applyFont="1" applyFill="1" applyBorder="1" applyAlignment="1">
      <alignment vertical="center"/>
    </xf>
    <xf numFmtId="164" fontId="2" fillId="2" borderId="19" xfId="1" applyNumberFormat="1" applyFont="1" applyFill="1" applyBorder="1" applyAlignment="1">
      <alignment vertical="center"/>
    </xf>
    <xf numFmtId="9" fontId="2" fillId="2" borderId="19" xfId="1" applyNumberFormat="1" applyFont="1" applyFill="1" applyBorder="1" applyAlignment="1">
      <alignment vertical="center"/>
    </xf>
    <xf numFmtId="164" fontId="2" fillId="2" borderId="20" xfId="1" applyNumberFormat="1" applyFont="1" applyFill="1" applyBorder="1" applyAlignment="1">
      <alignment vertical="center"/>
    </xf>
    <xf numFmtId="164" fontId="2" fillId="3" borderId="14" xfId="1" applyNumberFormat="1" applyFont="1" applyFill="1" applyBorder="1" applyAlignment="1">
      <alignment vertical="center"/>
    </xf>
    <xf numFmtId="9" fontId="2" fillId="3" borderId="14" xfId="1" applyNumberFormat="1" applyFont="1" applyFill="1" applyBorder="1" applyAlignment="1">
      <alignment vertical="center"/>
    </xf>
    <xf numFmtId="0" fontId="3" fillId="4" borderId="1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164" fontId="2" fillId="3" borderId="21" xfId="1" applyNumberFormat="1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6" xfId="0" applyBorder="1" applyAlignment="1">
      <alignment vertical="center"/>
    </xf>
    <xf numFmtId="164" fontId="2" fillId="2" borderId="13" xfId="1" applyNumberFormat="1" applyFont="1" applyFill="1" applyBorder="1" applyAlignment="1">
      <alignment vertical="center"/>
    </xf>
    <xf numFmtId="164" fontId="0" fillId="3" borderId="7" xfId="0" applyNumberForma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164" fontId="0" fillId="3" borderId="9" xfId="0" applyNumberFormat="1" applyFill="1" applyBorder="1" applyAlignment="1">
      <alignment vertical="center"/>
    </xf>
    <xf numFmtId="164" fontId="2" fillId="2" borderId="23" xfId="1" applyNumberFormat="1" applyFont="1" applyFill="1" applyBorder="1" applyAlignment="1">
      <alignment vertical="center"/>
    </xf>
    <xf numFmtId="164" fontId="2" fillId="2" borderId="24" xfId="1" applyNumberFormat="1" applyFont="1" applyFill="1" applyBorder="1" applyAlignment="1">
      <alignment vertical="center"/>
    </xf>
    <xf numFmtId="164" fontId="2" fillId="2" borderId="25" xfId="1" applyNumberFormat="1" applyFont="1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164" fontId="2" fillId="2" borderId="26" xfId="1" applyNumberFormat="1" applyFont="1" applyFill="1" applyBorder="1" applyAlignment="1">
      <alignment vertical="center"/>
    </xf>
    <xf numFmtId="164" fontId="2" fillId="2" borderId="27" xfId="1" applyNumberFormat="1" applyFont="1" applyFill="1" applyBorder="1" applyAlignment="1">
      <alignment vertical="center"/>
    </xf>
    <xf numFmtId="164" fontId="2" fillId="2" borderId="28" xfId="1" applyNumberFormat="1" applyFont="1" applyFill="1" applyBorder="1" applyAlignment="1">
      <alignment vertical="center"/>
    </xf>
    <xf numFmtId="164" fontId="3" fillId="2" borderId="28" xfId="1" applyNumberFormat="1" applyFont="1" applyFill="1" applyBorder="1" applyAlignment="1">
      <alignment vertical="center"/>
    </xf>
    <xf numFmtId="164" fontId="3" fillId="2" borderId="29" xfId="1" applyNumberFormat="1" applyFont="1" applyFill="1" applyBorder="1" applyAlignment="1">
      <alignment vertical="center"/>
    </xf>
    <xf numFmtId="164" fontId="2" fillId="2" borderId="30" xfId="1" applyNumberFormat="1" applyFont="1" applyFill="1" applyBorder="1" applyAlignment="1">
      <alignment vertical="center"/>
    </xf>
    <xf numFmtId="164" fontId="2" fillId="2" borderId="32" xfId="1" applyNumberFormat="1" applyFont="1" applyFill="1" applyBorder="1" applyAlignment="1">
      <alignment vertical="center"/>
    </xf>
    <xf numFmtId="164" fontId="2" fillId="2" borderId="33" xfId="1" applyNumberFormat="1" applyFont="1" applyFill="1" applyBorder="1" applyAlignment="1">
      <alignment vertical="center"/>
    </xf>
    <xf numFmtId="164" fontId="2" fillId="2" borderId="35" xfId="1" applyNumberFormat="1" applyFont="1" applyFill="1" applyBorder="1" applyAlignment="1">
      <alignment vertical="center"/>
    </xf>
    <xf numFmtId="164" fontId="2" fillId="2" borderId="36" xfId="1" applyNumberFormat="1" applyFont="1" applyFill="1" applyBorder="1" applyAlignment="1">
      <alignment vertical="center"/>
    </xf>
    <xf numFmtId="164" fontId="3" fillId="2" borderId="34" xfId="1" applyNumberFormat="1" applyFont="1" applyFill="1" applyBorder="1" applyAlignment="1">
      <alignment vertical="center"/>
    </xf>
    <xf numFmtId="164" fontId="3" fillId="2" borderId="31" xfId="1" applyNumberFormat="1" applyFont="1" applyFill="1" applyBorder="1" applyAlignment="1">
      <alignment vertical="center"/>
    </xf>
    <xf numFmtId="164" fontId="3" fillId="2" borderId="23" xfId="1" applyNumberFormat="1" applyFont="1" applyFill="1" applyBorder="1" applyAlignment="1">
      <alignment vertical="center"/>
    </xf>
    <xf numFmtId="164" fontId="3" fillId="2" borderId="24" xfId="1" applyNumberFormat="1" applyFont="1" applyFill="1" applyBorder="1" applyAlignment="1">
      <alignment vertical="center"/>
    </xf>
    <xf numFmtId="164" fontId="3" fillId="2" borderId="25" xfId="1" applyNumberFormat="1" applyFont="1" applyFill="1" applyBorder="1" applyAlignment="1">
      <alignment vertical="center"/>
    </xf>
    <xf numFmtId="0" fontId="6" fillId="2" borderId="7" xfId="0" applyFont="1" applyFill="1" applyBorder="1" applyAlignment="1">
      <alignment horizontal="center" vertical="center"/>
    </xf>
    <xf numFmtId="0" fontId="4" fillId="0" borderId="0" xfId="0" applyFont="1"/>
    <xf numFmtId="0" fontId="0" fillId="0" borderId="0" xfId="0" applyFont="1"/>
    <xf numFmtId="0" fontId="4" fillId="2" borderId="14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/>
    </xf>
    <xf numFmtId="164" fontId="7" fillId="2" borderId="14" xfId="1" applyNumberFormat="1" applyFont="1" applyFill="1" applyBorder="1" applyAlignment="1">
      <alignment horizontal="center" vertical="center"/>
    </xf>
    <xf numFmtId="164" fontId="4" fillId="2" borderId="14" xfId="1" applyNumberFormat="1" applyFont="1" applyFill="1" applyBorder="1" applyAlignment="1">
      <alignment horizontal="center" vertical="center"/>
    </xf>
    <xf numFmtId="166" fontId="0" fillId="0" borderId="0" xfId="0" applyNumberFormat="1" applyFont="1"/>
    <xf numFmtId="166" fontId="4" fillId="2" borderId="14" xfId="0" applyNumberFormat="1" applyFont="1" applyFill="1" applyBorder="1" applyAlignment="1">
      <alignment horizontal="center" vertical="center"/>
    </xf>
    <xf numFmtId="166" fontId="2" fillId="2" borderId="9" xfId="1" applyNumberFormat="1" applyFont="1" applyFill="1" applyBorder="1" applyAlignment="1">
      <alignment vertical="center"/>
    </xf>
    <xf numFmtId="166" fontId="2" fillId="3" borderId="14" xfId="1" applyNumberFormat="1" applyFont="1" applyFill="1" applyBorder="1" applyAlignment="1">
      <alignment vertical="center"/>
    </xf>
    <xf numFmtId="166" fontId="2" fillId="2" borderId="7" xfId="0" applyNumberFormat="1" applyFont="1" applyFill="1" applyBorder="1" applyAlignment="1">
      <alignment horizontal="center" vertical="center"/>
    </xf>
    <xf numFmtId="166" fontId="2" fillId="3" borderId="7" xfId="0" applyNumberFormat="1" applyFont="1" applyFill="1" applyBorder="1" applyAlignment="1">
      <alignment horizontal="center" vertical="center"/>
    </xf>
    <xf numFmtId="166" fontId="2" fillId="2" borderId="9" xfId="0" applyNumberFormat="1" applyFont="1" applyFill="1" applyBorder="1" applyAlignment="1">
      <alignment horizontal="center" vertical="center"/>
    </xf>
    <xf numFmtId="166" fontId="2" fillId="2" borderId="24" xfId="1" applyNumberFormat="1" applyFont="1" applyFill="1" applyBorder="1" applyAlignment="1">
      <alignment vertical="center"/>
    </xf>
    <xf numFmtId="166" fontId="2" fillId="2" borderId="2" xfId="1" applyNumberFormat="1" applyFont="1" applyFill="1" applyBorder="1" applyAlignment="1">
      <alignment vertical="center"/>
    </xf>
    <xf numFmtId="166" fontId="2" fillId="2" borderId="28" xfId="1" applyNumberFormat="1" applyFont="1" applyFill="1" applyBorder="1" applyAlignment="1">
      <alignment vertical="center"/>
    </xf>
    <xf numFmtId="166" fontId="0" fillId="2" borderId="0" xfId="0" applyNumberFormat="1" applyFill="1" applyAlignment="1">
      <alignment vertical="center"/>
    </xf>
    <xf numFmtId="0" fontId="4" fillId="2" borderId="8" xfId="0" applyFont="1" applyFill="1" applyBorder="1" applyAlignment="1">
      <alignment horizontal="center" vertical="center"/>
    </xf>
    <xf numFmtId="165" fontId="4" fillId="2" borderId="8" xfId="0" applyNumberFormat="1" applyFont="1" applyFill="1" applyBorder="1" applyAlignment="1">
      <alignment horizontal="center" vertical="center"/>
    </xf>
    <xf numFmtId="14" fontId="5" fillId="2" borderId="14" xfId="0" applyNumberFormat="1" applyFont="1" applyFill="1" applyBorder="1" applyAlignment="1">
      <alignment horizontal="center" vertical="center"/>
    </xf>
    <xf numFmtId="14" fontId="5" fillId="2" borderId="7" xfId="0" applyNumberFormat="1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165" fontId="4" fillId="2" borderId="7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1"/>
  <sheetViews>
    <sheetView tabSelected="1" workbookViewId="0">
      <pane ySplit="5" topLeftCell="A44" activePane="bottomLeft" state="frozen"/>
      <selection pane="bottomLeft" activeCell="C44" sqref="C44"/>
    </sheetView>
  </sheetViews>
  <sheetFormatPr defaultColWidth="9" defaultRowHeight="20.100000000000001" customHeight="1" x14ac:dyDescent="0.3"/>
  <cols>
    <col min="1" max="1" width="11.5546875" style="4" bestFit="1" customWidth="1"/>
    <col min="2" max="2" width="30" style="4" customWidth="1"/>
    <col min="3" max="3" width="13.44140625" style="85" bestFit="1" customWidth="1"/>
    <col min="4" max="4" width="11.5546875" style="4" bestFit="1" customWidth="1"/>
    <col min="5" max="5" width="13.33203125" style="4" bestFit="1" customWidth="1"/>
    <col min="6" max="7" width="13.33203125" style="4" customWidth="1"/>
    <col min="8" max="8" width="14.6640625" style="11" customWidth="1"/>
    <col min="9" max="9" width="12.88671875" style="11" bestFit="1" customWidth="1"/>
    <col min="10" max="10" width="10.6640625" style="4" bestFit="1" customWidth="1"/>
    <col min="11" max="13" width="12.33203125" style="4" customWidth="1"/>
    <col min="14" max="14" width="15.5546875" style="4" customWidth="1"/>
    <col min="15" max="16" width="14.88671875" style="4" customWidth="1"/>
    <col min="17" max="17" width="10.44140625" style="4" bestFit="1" customWidth="1"/>
    <col min="18" max="18" width="21.6640625" style="4" bestFit="1" customWidth="1"/>
    <col min="19" max="19" width="12.6640625" style="4" bestFit="1" customWidth="1"/>
    <col min="20" max="20" width="14.5546875" style="4" bestFit="1" customWidth="1"/>
    <col min="21" max="21" width="14" style="4" customWidth="1"/>
    <col min="22" max="22" width="86.109375" style="4" customWidth="1"/>
    <col min="23" max="23" width="13.44140625" style="4" customWidth="1"/>
    <col min="24" max="16384" width="9" style="4"/>
  </cols>
  <sheetData>
    <row r="1" spans="1:23" s="69" customFormat="1" ht="24.9" customHeight="1" x14ac:dyDescent="0.3">
      <c r="A1" s="68" t="s">
        <v>114</v>
      </c>
      <c r="B1" s="69" t="s">
        <v>3</v>
      </c>
      <c r="C1" s="75"/>
    </row>
    <row r="2" spans="1:23" s="69" customFormat="1" ht="24.9" customHeight="1" x14ac:dyDescent="0.3">
      <c r="A2" s="68" t="s">
        <v>115</v>
      </c>
      <c r="B2" s="69" t="s">
        <v>116</v>
      </c>
      <c r="C2" s="75"/>
    </row>
    <row r="3" spans="1:23" s="69" customFormat="1" ht="30.6" customHeight="1" x14ac:dyDescent="0.3">
      <c r="A3" s="68" t="s">
        <v>117</v>
      </c>
      <c r="B3" s="68" t="s">
        <v>118</v>
      </c>
      <c r="C3" s="75"/>
    </row>
    <row r="4" spans="1:23" s="69" customFormat="1" ht="24.9" customHeight="1" thickBot="1" x14ac:dyDescent="0.35">
      <c r="A4" s="68" t="s">
        <v>119</v>
      </c>
      <c r="B4" s="68" t="s">
        <v>118</v>
      </c>
      <c r="C4" s="75"/>
    </row>
    <row r="5" spans="1:23" ht="20.100000000000001" customHeight="1" thickBot="1" x14ac:dyDescent="0.35">
      <c r="A5" s="70" t="s">
        <v>125</v>
      </c>
      <c r="B5" s="71" t="s">
        <v>126</v>
      </c>
      <c r="C5" s="76" t="s">
        <v>127</v>
      </c>
      <c r="D5" s="72" t="s">
        <v>128</v>
      </c>
      <c r="E5" s="71" t="s">
        <v>129</v>
      </c>
      <c r="F5" s="71" t="s">
        <v>130</v>
      </c>
      <c r="G5" s="72" t="s">
        <v>131</v>
      </c>
      <c r="H5" s="73" t="s">
        <v>132</v>
      </c>
      <c r="I5" s="74" t="s">
        <v>0</v>
      </c>
      <c r="J5" s="71" t="s">
        <v>133</v>
      </c>
      <c r="K5" s="71" t="s">
        <v>134</v>
      </c>
      <c r="L5" s="71" t="s">
        <v>135</v>
      </c>
      <c r="M5" s="71" t="s">
        <v>136</v>
      </c>
      <c r="N5" s="3" t="s">
        <v>6</v>
      </c>
      <c r="O5" s="71" t="s">
        <v>137</v>
      </c>
      <c r="P5" s="71" t="s">
        <v>138</v>
      </c>
      <c r="Q5" s="2"/>
      <c r="R5" s="1" t="s">
        <v>1</v>
      </c>
      <c r="S5" s="71" t="s">
        <v>139</v>
      </c>
      <c r="T5" s="71" t="s">
        <v>140</v>
      </c>
      <c r="U5" s="71" t="s">
        <v>141</v>
      </c>
      <c r="V5" s="71" t="s">
        <v>2</v>
      </c>
      <c r="W5" s="90" t="s">
        <v>109</v>
      </c>
    </row>
    <row r="6" spans="1:23" ht="20.100000000000001" customHeight="1" thickBot="1" x14ac:dyDescent="0.35">
      <c r="A6" s="10"/>
      <c r="B6" s="9"/>
      <c r="C6" s="77"/>
      <c r="D6" s="10"/>
      <c r="E6" s="15"/>
      <c r="F6" s="16"/>
      <c r="G6" s="5"/>
      <c r="H6" s="17"/>
      <c r="I6" s="18"/>
      <c r="J6" s="19">
        <v>0.01</v>
      </c>
      <c r="K6" s="20">
        <v>0.05</v>
      </c>
      <c r="L6" s="20">
        <v>0.05</v>
      </c>
      <c r="M6" s="20">
        <v>0.1</v>
      </c>
      <c r="N6" s="20"/>
      <c r="O6" s="12"/>
      <c r="P6" s="12"/>
      <c r="Q6" s="2"/>
      <c r="R6" s="21"/>
      <c r="S6" s="22"/>
      <c r="T6" s="23">
        <v>0.01</v>
      </c>
      <c r="U6" s="24"/>
      <c r="V6" s="5"/>
      <c r="W6" s="91"/>
    </row>
    <row r="7" spans="1:23" s="13" customFormat="1" ht="20.100000000000001" customHeight="1" x14ac:dyDescent="0.3">
      <c r="A7" s="25"/>
      <c r="B7" s="25"/>
      <c r="C7" s="78"/>
      <c r="D7" s="25"/>
      <c r="E7" s="25"/>
      <c r="F7" s="25"/>
      <c r="G7" s="25"/>
      <c r="H7" s="25"/>
      <c r="I7" s="25"/>
      <c r="J7" s="26"/>
      <c r="K7" s="26"/>
      <c r="L7" s="26"/>
      <c r="M7" s="26"/>
      <c r="N7" s="26"/>
      <c r="O7" s="25"/>
      <c r="P7" s="25"/>
      <c r="Q7" s="27">
        <f>A8</f>
        <v>53661</v>
      </c>
      <c r="R7" s="25"/>
      <c r="S7" s="25"/>
      <c r="T7" s="26"/>
      <c r="U7" s="25"/>
      <c r="V7" s="36"/>
      <c r="W7" s="34"/>
    </row>
    <row r="8" spans="1:23" ht="20.100000000000001" customHeight="1" x14ac:dyDescent="0.3">
      <c r="A8" s="29">
        <v>53661</v>
      </c>
      <c r="B8" s="28" t="s">
        <v>142</v>
      </c>
      <c r="C8" s="79">
        <v>44928</v>
      </c>
      <c r="D8" s="67">
        <v>19</v>
      </c>
      <c r="E8" s="6">
        <v>96000</v>
      </c>
      <c r="F8" s="6">
        <v>0</v>
      </c>
      <c r="G8" s="6">
        <f>E8-F8</f>
        <v>96000</v>
      </c>
      <c r="H8" s="6">
        <f>ROUND(G8*18%,)</f>
        <v>17280</v>
      </c>
      <c r="I8" s="6">
        <f>ROUND(G8+H8,)</f>
        <v>113280</v>
      </c>
      <c r="J8" s="6">
        <f>ROUND(G8*J6,)</f>
        <v>960</v>
      </c>
      <c r="K8" s="6">
        <f>ROUND(G8*5%,)</f>
        <v>4800</v>
      </c>
      <c r="L8" s="6">
        <f>ROUND(G8*5%,)</f>
        <v>4800</v>
      </c>
      <c r="M8" s="6">
        <v>0</v>
      </c>
      <c r="N8" s="6">
        <v>0</v>
      </c>
      <c r="O8" s="6">
        <f>H8</f>
        <v>17280</v>
      </c>
      <c r="P8" s="6">
        <f>I8-SUM(J8:O8)</f>
        <v>85440</v>
      </c>
      <c r="Q8" s="30"/>
      <c r="R8" s="6" t="s">
        <v>9</v>
      </c>
      <c r="S8" s="6">
        <v>85440</v>
      </c>
      <c r="T8" s="6">
        <v>0</v>
      </c>
      <c r="U8" s="6">
        <f t="shared" ref="U8" si="0">S8-T8</f>
        <v>85440</v>
      </c>
      <c r="V8" s="37" t="s">
        <v>8</v>
      </c>
      <c r="W8" s="35"/>
    </row>
    <row r="9" spans="1:23" ht="20.100000000000001" customHeight="1" x14ac:dyDescent="0.3">
      <c r="A9" s="29">
        <v>53661</v>
      </c>
      <c r="B9" s="28" t="s">
        <v>7</v>
      </c>
      <c r="C9" s="79">
        <v>45030</v>
      </c>
      <c r="D9" s="67">
        <v>19</v>
      </c>
      <c r="E9" s="6">
        <v>17280</v>
      </c>
      <c r="F9" s="6"/>
      <c r="G9" s="6"/>
      <c r="H9" s="6"/>
      <c r="I9" s="6"/>
      <c r="J9" s="6"/>
      <c r="K9" s="6"/>
      <c r="L9" s="6"/>
      <c r="M9" s="6"/>
      <c r="N9" s="6"/>
      <c r="O9" s="6"/>
      <c r="P9" s="6">
        <v>17280</v>
      </c>
      <c r="Q9" s="30"/>
      <c r="R9" s="6" t="s">
        <v>11</v>
      </c>
      <c r="S9" s="6">
        <v>17280</v>
      </c>
      <c r="T9" s="6"/>
      <c r="U9" s="6">
        <v>17280</v>
      </c>
      <c r="V9" s="37" t="s">
        <v>10</v>
      </c>
      <c r="W9" s="35"/>
    </row>
    <row r="10" spans="1:23" s="13" customFormat="1" ht="20.100000000000001" customHeight="1" x14ac:dyDescent="0.3">
      <c r="A10" s="32"/>
      <c r="B10" s="31"/>
      <c r="C10" s="80"/>
      <c r="D10" s="32"/>
      <c r="E10" s="14"/>
      <c r="F10" s="14">
        <v>0</v>
      </c>
      <c r="G10" s="14">
        <f>E10-F10</f>
        <v>0</v>
      </c>
      <c r="H10" s="14">
        <v>0</v>
      </c>
      <c r="I10" s="14">
        <f>G10+H10</f>
        <v>0</v>
      </c>
      <c r="J10" s="14">
        <f>J6*I10</f>
        <v>0</v>
      </c>
      <c r="K10" s="14"/>
      <c r="L10" s="14"/>
      <c r="M10" s="14"/>
      <c r="N10" s="14"/>
      <c r="O10" s="14"/>
      <c r="P10" s="14">
        <f>I10-SUM(J10:O10)</f>
        <v>0</v>
      </c>
      <c r="Q10" s="33">
        <f>A11</f>
        <v>52390</v>
      </c>
      <c r="R10" s="14"/>
      <c r="S10" s="14"/>
      <c r="T10" s="14"/>
      <c r="U10" s="14"/>
      <c r="V10" s="38"/>
      <c r="W10" s="42">
        <f>SUM(P8:P9)-SUM(U8:U9)</f>
        <v>0</v>
      </c>
    </row>
    <row r="11" spans="1:23" ht="20.100000000000001" customHeight="1" x14ac:dyDescent="0.3">
      <c r="A11" s="29">
        <v>52390</v>
      </c>
      <c r="B11" s="28" t="s">
        <v>12</v>
      </c>
      <c r="C11" s="79">
        <v>44837</v>
      </c>
      <c r="D11" s="67">
        <v>9</v>
      </c>
      <c r="E11" s="6">
        <v>517328</v>
      </c>
      <c r="F11" s="6">
        <v>27020.999999999996</v>
      </c>
      <c r="G11" s="6">
        <v>490307</v>
      </c>
      <c r="H11" s="6">
        <v>88255</v>
      </c>
      <c r="I11" s="6">
        <v>578562</v>
      </c>
      <c r="J11" s="6">
        <v>4903</v>
      </c>
      <c r="K11" s="6">
        <v>24515</v>
      </c>
      <c r="L11" s="6">
        <v>24515</v>
      </c>
      <c r="M11" s="6">
        <v>49031</v>
      </c>
      <c r="N11" s="6">
        <v>79666</v>
      </c>
      <c r="O11" s="6">
        <v>88255</v>
      </c>
      <c r="P11" s="6">
        <v>307677</v>
      </c>
      <c r="Q11" s="30"/>
      <c r="R11" s="6" t="s">
        <v>13</v>
      </c>
      <c r="S11" s="6">
        <v>100000</v>
      </c>
      <c r="T11" s="6">
        <v>1000</v>
      </c>
      <c r="U11" s="6">
        <v>99000</v>
      </c>
      <c r="V11" s="37" t="s">
        <v>14</v>
      </c>
      <c r="W11" s="35"/>
    </row>
    <row r="12" spans="1:23" ht="20.100000000000001" customHeight="1" x14ac:dyDescent="0.3">
      <c r="A12" s="29">
        <v>52390</v>
      </c>
      <c r="B12" s="28" t="s">
        <v>12</v>
      </c>
      <c r="C12" s="79">
        <v>44984</v>
      </c>
      <c r="D12" s="67">
        <v>26</v>
      </c>
      <c r="E12" s="6">
        <v>348194.75</v>
      </c>
      <c r="F12" s="6">
        <v>36028</v>
      </c>
      <c r="G12" s="6">
        <v>312166.75</v>
      </c>
      <c r="H12" s="6">
        <v>56190</v>
      </c>
      <c r="I12" s="6">
        <v>368357</v>
      </c>
      <c r="J12" s="6">
        <v>3122</v>
      </c>
      <c r="K12" s="6">
        <v>15608</v>
      </c>
      <c r="L12" s="6">
        <v>31217</v>
      </c>
      <c r="M12" s="6">
        <v>31217</v>
      </c>
      <c r="N12" s="6">
        <v>0</v>
      </c>
      <c r="O12" s="6">
        <v>56190</v>
      </c>
      <c r="P12" s="6">
        <v>231003</v>
      </c>
      <c r="Q12" s="30"/>
      <c r="R12" s="6" t="s">
        <v>15</v>
      </c>
      <c r="S12" s="6">
        <v>150000</v>
      </c>
      <c r="T12" s="6">
        <v>1500</v>
      </c>
      <c r="U12" s="6">
        <v>148500</v>
      </c>
      <c r="V12" s="37" t="s">
        <v>16</v>
      </c>
      <c r="W12" s="35"/>
    </row>
    <row r="13" spans="1:23" ht="20.100000000000001" customHeight="1" x14ac:dyDescent="0.3">
      <c r="A13" s="29">
        <v>52390</v>
      </c>
      <c r="B13" s="28" t="s">
        <v>7</v>
      </c>
      <c r="C13" s="79">
        <v>45030</v>
      </c>
      <c r="D13" s="67">
        <v>9</v>
      </c>
      <c r="E13" s="6">
        <v>88255</v>
      </c>
      <c r="F13" s="6">
        <v>0</v>
      </c>
      <c r="G13" s="6">
        <v>88255</v>
      </c>
      <c r="H13" s="6">
        <v>0</v>
      </c>
      <c r="I13" s="6">
        <v>88255</v>
      </c>
      <c r="J13" s="6">
        <v>0</v>
      </c>
      <c r="K13" s="6"/>
      <c r="L13" s="6"/>
      <c r="M13" s="6"/>
      <c r="N13" s="6"/>
      <c r="O13" s="6"/>
      <c r="P13" s="6">
        <v>88255</v>
      </c>
      <c r="Q13" s="30"/>
      <c r="R13" s="6" t="s">
        <v>17</v>
      </c>
      <c r="S13" s="6">
        <v>60176</v>
      </c>
      <c r="T13" s="6">
        <v>0</v>
      </c>
      <c r="U13" s="6">
        <v>60176</v>
      </c>
      <c r="V13" s="37" t="s">
        <v>18</v>
      </c>
      <c r="W13" s="35"/>
    </row>
    <row r="14" spans="1:23" ht="20.100000000000001" customHeight="1" x14ac:dyDescent="0.3">
      <c r="A14" s="29">
        <v>52390</v>
      </c>
      <c r="B14" s="28" t="s">
        <v>7</v>
      </c>
      <c r="C14" s="79">
        <v>45030</v>
      </c>
      <c r="D14" s="67">
        <v>26</v>
      </c>
      <c r="E14" s="6">
        <v>56190</v>
      </c>
      <c r="F14" s="6">
        <v>0</v>
      </c>
      <c r="G14" s="6">
        <v>56190</v>
      </c>
      <c r="H14" s="6">
        <v>0</v>
      </c>
      <c r="I14" s="6">
        <v>56190</v>
      </c>
      <c r="J14" s="6">
        <v>0</v>
      </c>
      <c r="K14" s="6">
        <v>0</v>
      </c>
      <c r="L14" s="6"/>
      <c r="M14" s="6"/>
      <c r="N14" s="6"/>
      <c r="O14" s="6">
        <v>0</v>
      </c>
      <c r="P14" s="6">
        <v>56190</v>
      </c>
      <c r="Q14" s="30"/>
      <c r="R14" s="6" t="s">
        <v>19</v>
      </c>
      <c r="S14" s="6">
        <v>30000</v>
      </c>
      <c r="T14" s="6">
        <v>0</v>
      </c>
      <c r="U14" s="6">
        <v>30000</v>
      </c>
      <c r="V14" s="37" t="s">
        <v>20</v>
      </c>
      <c r="W14" s="35"/>
    </row>
    <row r="15" spans="1:23" ht="20.100000000000001" customHeight="1" x14ac:dyDescent="0.3">
      <c r="A15" s="29">
        <v>52390</v>
      </c>
      <c r="B15" s="28" t="s">
        <v>12</v>
      </c>
      <c r="C15" s="79">
        <v>45274</v>
      </c>
      <c r="D15" s="67">
        <v>11</v>
      </c>
      <c r="E15" s="6">
        <v>157305</v>
      </c>
      <c r="F15" s="6">
        <v>0</v>
      </c>
      <c r="G15" s="6">
        <f>E15-F15</f>
        <v>157305</v>
      </c>
      <c r="H15" s="6">
        <f>G15*18%</f>
        <v>28314.899999999998</v>
      </c>
      <c r="I15" s="6">
        <f>G15+H15</f>
        <v>185619.9</v>
      </c>
      <c r="J15" s="6">
        <f>G15*1%</f>
        <v>1573.05</v>
      </c>
      <c r="K15" s="6">
        <f>G15*5%</f>
        <v>7865.25</v>
      </c>
      <c r="L15" s="6">
        <f>G15*10%</f>
        <v>15730.5</v>
      </c>
      <c r="M15" s="6">
        <f>G15*10%</f>
        <v>15730.5</v>
      </c>
      <c r="N15" s="6">
        <v>12685</v>
      </c>
      <c r="O15" s="6">
        <f>H15</f>
        <v>28314.899999999998</v>
      </c>
      <c r="P15" s="6">
        <f>I15-SUM(J15:O15)</f>
        <v>103720.7</v>
      </c>
      <c r="Q15" s="30"/>
      <c r="R15" s="6" t="s">
        <v>21</v>
      </c>
      <c r="S15" s="6">
        <v>20000</v>
      </c>
      <c r="T15" s="6">
        <v>200</v>
      </c>
      <c r="U15" s="6">
        <v>19800</v>
      </c>
      <c r="V15" s="37" t="s">
        <v>22</v>
      </c>
      <c r="W15" s="35"/>
    </row>
    <row r="16" spans="1:23" ht="20.100000000000001" customHeight="1" x14ac:dyDescent="0.3">
      <c r="A16" s="29">
        <v>52390</v>
      </c>
      <c r="B16" s="28" t="s">
        <v>7</v>
      </c>
      <c r="C16" s="79"/>
      <c r="D16" s="67">
        <v>11</v>
      </c>
      <c r="E16" s="6">
        <f>O15</f>
        <v>28314.899999999998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>
        <f>E16</f>
        <v>28314.899999999998</v>
      </c>
      <c r="Q16" s="30"/>
      <c r="R16" s="6" t="s">
        <v>23</v>
      </c>
      <c r="S16" s="6">
        <v>100000</v>
      </c>
      <c r="T16" s="6">
        <v>1000</v>
      </c>
      <c r="U16" s="6">
        <v>99000</v>
      </c>
      <c r="V16" s="37" t="s">
        <v>24</v>
      </c>
      <c r="W16" s="35"/>
    </row>
    <row r="17" spans="1:23" ht="20.100000000000001" customHeight="1" x14ac:dyDescent="0.3">
      <c r="A17" s="29">
        <v>52390</v>
      </c>
      <c r="B17" s="28"/>
      <c r="C17" s="79"/>
      <c r="D17" s="29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30"/>
      <c r="R17" s="6" t="s">
        <v>25</v>
      </c>
      <c r="S17" s="6">
        <v>100000</v>
      </c>
      <c r="T17" s="6">
        <v>1000</v>
      </c>
      <c r="U17" s="6">
        <v>99000</v>
      </c>
      <c r="V17" s="37" t="s">
        <v>26</v>
      </c>
      <c r="W17" s="35"/>
    </row>
    <row r="18" spans="1:23" ht="20.100000000000001" customHeight="1" x14ac:dyDescent="0.3">
      <c r="A18" s="29">
        <v>52390</v>
      </c>
      <c r="B18" s="28"/>
      <c r="C18" s="79"/>
      <c r="D18" s="29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30"/>
      <c r="R18" s="6" t="s">
        <v>27</v>
      </c>
      <c r="S18" s="6">
        <v>60027</v>
      </c>
      <c r="T18" s="6"/>
      <c r="U18" s="6">
        <v>60027</v>
      </c>
      <c r="V18" s="37" t="s">
        <v>28</v>
      </c>
      <c r="W18" s="35"/>
    </row>
    <row r="19" spans="1:23" ht="20.100000000000001" customHeight="1" x14ac:dyDescent="0.3">
      <c r="A19" s="29">
        <v>52390</v>
      </c>
      <c r="B19" s="28"/>
      <c r="C19" s="79"/>
      <c r="D19" s="29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30"/>
      <c r="R19" s="6" t="s">
        <v>29</v>
      </c>
      <c r="S19" s="6">
        <v>88255</v>
      </c>
      <c r="T19" s="6"/>
      <c r="U19" s="6">
        <v>88255</v>
      </c>
      <c r="V19" s="37" t="s">
        <v>30</v>
      </c>
      <c r="W19" s="35"/>
    </row>
    <row r="20" spans="1:23" ht="20.100000000000001" customHeight="1" x14ac:dyDescent="0.3">
      <c r="A20" s="29">
        <v>52390</v>
      </c>
      <c r="B20" s="28"/>
      <c r="C20" s="79"/>
      <c r="D20" s="29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30"/>
      <c r="R20" s="6" t="s">
        <v>31</v>
      </c>
      <c r="S20" s="6">
        <v>56190</v>
      </c>
      <c r="T20" s="6"/>
      <c r="U20" s="6">
        <v>56190</v>
      </c>
      <c r="V20" s="37" t="s">
        <v>32</v>
      </c>
      <c r="W20" s="35"/>
    </row>
    <row r="21" spans="1:23" ht="20.100000000000001" customHeight="1" x14ac:dyDescent="0.3">
      <c r="A21" s="29">
        <v>52390</v>
      </c>
      <c r="B21" s="28"/>
      <c r="C21" s="79"/>
      <c r="D21" s="29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30"/>
      <c r="R21" s="6"/>
      <c r="S21" s="6"/>
      <c r="T21" s="6"/>
      <c r="U21" s="6"/>
      <c r="V21" s="37"/>
      <c r="W21" s="35"/>
    </row>
    <row r="22" spans="1:23" ht="20.100000000000001" customHeight="1" x14ac:dyDescent="0.3">
      <c r="A22" s="29"/>
      <c r="B22" s="28"/>
      <c r="C22" s="79"/>
      <c r="D22" s="29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30"/>
      <c r="R22" s="6"/>
      <c r="S22" s="6"/>
      <c r="T22" s="6"/>
      <c r="U22" s="6"/>
      <c r="V22" s="37"/>
      <c r="W22" s="35"/>
    </row>
    <row r="23" spans="1:23" ht="20.100000000000001" customHeight="1" x14ac:dyDescent="0.3">
      <c r="A23" s="29"/>
      <c r="B23" s="28"/>
      <c r="C23" s="79"/>
      <c r="D23" s="29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30"/>
      <c r="R23" s="6"/>
      <c r="S23" s="6"/>
      <c r="T23" s="6"/>
      <c r="U23" s="6"/>
      <c r="V23" s="37"/>
      <c r="W23" s="35"/>
    </row>
    <row r="24" spans="1:23" s="13" customFormat="1" ht="20.100000000000001" customHeight="1" x14ac:dyDescent="0.3">
      <c r="A24" s="32"/>
      <c r="B24" s="31"/>
      <c r="C24" s="80"/>
      <c r="D24" s="3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33">
        <f>A25</f>
        <v>52210</v>
      </c>
      <c r="R24" s="14"/>
      <c r="S24" s="14"/>
      <c r="T24" s="14"/>
      <c r="U24" s="14"/>
      <c r="V24" s="38"/>
      <c r="W24" s="42">
        <f>SUM(P11:P23)-SUM(U11:U23)</f>
        <v>55212.599999999977</v>
      </c>
    </row>
    <row r="25" spans="1:23" ht="20.100000000000001" customHeight="1" x14ac:dyDescent="0.3">
      <c r="A25" s="29">
        <v>52210</v>
      </c>
      <c r="B25" s="28" t="s">
        <v>120</v>
      </c>
      <c r="C25" s="79">
        <v>44951</v>
      </c>
      <c r="D25" s="67">
        <v>23</v>
      </c>
      <c r="E25" s="6">
        <v>370000</v>
      </c>
      <c r="F25" s="6">
        <v>54875</v>
      </c>
      <c r="G25" s="6">
        <v>315125</v>
      </c>
      <c r="H25" s="6">
        <v>56723</v>
      </c>
      <c r="I25" s="6">
        <v>371848</v>
      </c>
      <c r="J25" s="6">
        <v>3151</v>
      </c>
      <c r="K25" s="6">
        <v>15756</v>
      </c>
      <c r="L25" s="6"/>
      <c r="M25" s="6"/>
      <c r="N25" s="6">
        <v>15756.25</v>
      </c>
      <c r="O25" s="6">
        <v>56723</v>
      </c>
      <c r="P25" s="6">
        <v>280462</v>
      </c>
      <c r="Q25" s="30"/>
      <c r="R25" s="6" t="s">
        <v>33</v>
      </c>
      <c r="S25" s="6">
        <v>150000</v>
      </c>
      <c r="T25" s="6">
        <v>1500</v>
      </c>
      <c r="U25" s="6">
        <v>148500</v>
      </c>
      <c r="V25" s="37" t="s">
        <v>34</v>
      </c>
      <c r="W25" s="35"/>
    </row>
    <row r="26" spans="1:23" ht="20.100000000000001" customHeight="1" x14ac:dyDescent="0.3">
      <c r="A26" s="29">
        <v>52210</v>
      </c>
      <c r="B26" s="28" t="s">
        <v>7</v>
      </c>
      <c r="C26" s="79">
        <v>45030</v>
      </c>
      <c r="D26" s="67">
        <v>23</v>
      </c>
      <c r="E26" s="6">
        <v>56723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>
        <v>56723</v>
      </c>
      <c r="Q26" s="30"/>
      <c r="R26" s="6" t="s">
        <v>35</v>
      </c>
      <c r="S26" s="6">
        <v>131962</v>
      </c>
      <c r="T26" s="6"/>
      <c r="U26" s="6">
        <v>131962</v>
      </c>
      <c r="V26" s="37" t="s">
        <v>36</v>
      </c>
      <c r="W26" s="35"/>
    </row>
    <row r="27" spans="1:23" ht="20.100000000000001" customHeight="1" x14ac:dyDescent="0.3">
      <c r="A27" s="29">
        <v>52210</v>
      </c>
      <c r="B27" s="28"/>
      <c r="C27" s="79"/>
      <c r="D27" s="29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30"/>
      <c r="R27" s="6" t="s">
        <v>37</v>
      </c>
      <c r="S27" s="6">
        <v>56722</v>
      </c>
      <c r="T27" s="6"/>
      <c r="U27" s="6">
        <v>56722</v>
      </c>
      <c r="V27" s="37" t="s">
        <v>38</v>
      </c>
      <c r="W27" s="35"/>
    </row>
    <row r="28" spans="1:23" ht="20.100000000000001" customHeight="1" x14ac:dyDescent="0.3">
      <c r="A28" s="29">
        <v>52210</v>
      </c>
      <c r="B28" s="28"/>
      <c r="C28" s="79"/>
      <c r="D28" s="29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30"/>
      <c r="R28" s="6"/>
      <c r="S28" s="6"/>
      <c r="T28" s="6"/>
      <c r="U28" s="6"/>
      <c r="V28" s="37"/>
      <c r="W28" s="35"/>
    </row>
    <row r="29" spans="1:23" s="13" customFormat="1" ht="20.100000000000001" customHeight="1" x14ac:dyDescent="0.3">
      <c r="A29" s="32"/>
      <c r="B29" s="31"/>
      <c r="C29" s="80"/>
      <c r="D29" s="3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33">
        <f>A30</f>
        <v>51623</v>
      </c>
      <c r="R29" s="14"/>
      <c r="S29" s="14"/>
      <c r="T29" s="14"/>
      <c r="U29" s="14"/>
      <c r="V29" s="38"/>
      <c r="W29" s="42">
        <f>SUM(P25:P28)-SUM(U25:U28)</f>
        <v>1</v>
      </c>
    </row>
    <row r="30" spans="1:23" ht="20.100000000000001" customHeight="1" x14ac:dyDescent="0.3">
      <c r="A30" s="29">
        <v>51623</v>
      </c>
      <c r="B30" s="28" t="s">
        <v>121</v>
      </c>
      <c r="C30" s="79">
        <v>44779</v>
      </c>
      <c r="D30" s="67">
        <v>6</v>
      </c>
      <c r="E30" s="6">
        <v>406332.5</v>
      </c>
      <c r="F30" s="6">
        <v>0</v>
      </c>
      <c r="G30" s="6">
        <v>406332.5</v>
      </c>
      <c r="H30" s="6">
        <v>73140</v>
      </c>
      <c r="I30" s="6">
        <v>479472.5</v>
      </c>
      <c r="J30" s="6">
        <v>4063</v>
      </c>
      <c r="K30" s="6">
        <v>20317</v>
      </c>
      <c r="L30" s="6"/>
      <c r="M30" s="6"/>
      <c r="N30" s="6"/>
      <c r="O30" s="6">
        <v>73140</v>
      </c>
      <c r="P30" s="6">
        <v>381953</v>
      </c>
      <c r="Q30" s="30"/>
      <c r="R30" s="6" t="s">
        <v>39</v>
      </c>
      <c r="S30" s="6">
        <v>100000</v>
      </c>
      <c r="T30" s="6">
        <v>1000</v>
      </c>
      <c r="U30" s="6">
        <v>99000</v>
      </c>
      <c r="V30" s="37" t="s">
        <v>40</v>
      </c>
      <c r="W30" s="35"/>
    </row>
    <row r="31" spans="1:23" ht="20.100000000000001" customHeight="1" x14ac:dyDescent="0.3">
      <c r="A31" s="29">
        <v>51623</v>
      </c>
      <c r="B31" s="28" t="s">
        <v>7</v>
      </c>
      <c r="C31" s="79">
        <v>44860</v>
      </c>
      <c r="D31" s="67">
        <v>6</v>
      </c>
      <c r="E31" s="6">
        <v>73140</v>
      </c>
      <c r="F31" s="6">
        <v>0</v>
      </c>
      <c r="G31" s="6">
        <v>73140</v>
      </c>
      <c r="H31" s="6">
        <v>0</v>
      </c>
      <c r="I31" s="6">
        <v>73140</v>
      </c>
      <c r="J31" s="6">
        <v>0</v>
      </c>
      <c r="K31" s="6">
        <v>0</v>
      </c>
      <c r="L31" s="6"/>
      <c r="M31" s="6"/>
      <c r="N31" s="6"/>
      <c r="O31" s="6">
        <v>0</v>
      </c>
      <c r="P31" s="6">
        <v>73140</v>
      </c>
      <c r="Q31" s="30"/>
      <c r="R31" s="6" t="s">
        <v>41</v>
      </c>
      <c r="S31" s="6">
        <v>150000</v>
      </c>
      <c r="T31" s="6">
        <v>1500</v>
      </c>
      <c r="U31" s="6">
        <v>148500</v>
      </c>
      <c r="V31" s="37" t="s">
        <v>42</v>
      </c>
      <c r="W31" s="35"/>
    </row>
    <row r="32" spans="1:23" ht="20.100000000000001" customHeight="1" x14ac:dyDescent="0.3">
      <c r="A32" s="29">
        <v>51623</v>
      </c>
      <c r="B32" s="28"/>
      <c r="C32" s="79"/>
      <c r="D32" s="29"/>
      <c r="E32" s="6"/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/>
      <c r="L32" s="6"/>
      <c r="M32" s="6"/>
      <c r="N32" s="6"/>
      <c r="O32" s="6"/>
      <c r="P32" s="6">
        <v>0</v>
      </c>
      <c r="Q32" s="30"/>
      <c r="R32" s="6" t="s">
        <v>43</v>
      </c>
      <c r="S32" s="6">
        <v>100000</v>
      </c>
      <c r="T32" s="6">
        <v>0</v>
      </c>
      <c r="U32" s="6">
        <v>100000</v>
      </c>
      <c r="V32" s="37" t="s">
        <v>44</v>
      </c>
      <c r="W32" s="35"/>
    </row>
    <row r="33" spans="1:23" ht="20.100000000000001" customHeight="1" x14ac:dyDescent="0.3">
      <c r="A33" s="29">
        <v>51623</v>
      </c>
      <c r="B33" s="28"/>
      <c r="C33" s="79"/>
      <c r="D33" s="29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30"/>
      <c r="R33" s="6" t="s">
        <v>45</v>
      </c>
      <c r="S33" s="6">
        <v>406332.5</v>
      </c>
      <c r="T33" s="6">
        <v>4063.3250000000003</v>
      </c>
      <c r="U33" s="6">
        <v>34453</v>
      </c>
      <c r="V33" s="37" t="s">
        <v>46</v>
      </c>
      <c r="W33" s="35"/>
    </row>
    <row r="34" spans="1:23" ht="20.100000000000001" customHeight="1" x14ac:dyDescent="0.3">
      <c r="A34" s="29">
        <v>51623</v>
      </c>
      <c r="B34" s="28"/>
      <c r="C34" s="79"/>
      <c r="D34" s="29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30"/>
      <c r="R34" s="6" t="s">
        <v>47</v>
      </c>
      <c r="S34" s="6">
        <v>73140</v>
      </c>
      <c r="T34" s="6"/>
      <c r="U34" s="6">
        <v>73140</v>
      </c>
      <c r="V34" s="39" t="s">
        <v>48</v>
      </c>
      <c r="W34" s="35"/>
    </row>
    <row r="35" spans="1:23" s="13" customFormat="1" ht="20.100000000000001" customHeight="1" x14ac:dyDescent="0.3">
      <c r="A35" s="32"/>
      <c r="B35" s="31"/>
      <c r="C35" s="80"/>
      <c r="D35" s="3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33">
        <f>A36</f>
        <v>51333</v>
      </c>
      <c r="R35" s="14"/>
      <c r="S35" s="14"/>
      <c r="T35" s="14"/>
      <c r="U35" s="14"/>
      <c r="V35" s="38"/>
      <c r="W35" s="42">
        <f>SUM(P30:P34)-SUM(U30:U34)</f>
        <v>0</v>
      </c>
    </row>
    <row r="36" spans="1:23" ht="20.100000000000001" customHeight="1" x14ac:dyDescent="0.3">
      <c r="A36" s="29">
        <v>51333</v>
      </c>
      <c r="B36" s="28" t="s">
        <v>122</v>
      </c>
      <c r="C36" s="79">
        <v>44903</v>
      </c>
      <c r="D36" s="67">
        <v>22</v>
      </c>
      <c r="E36" s="6">
        <v>335580</v>
      </c>
      <c r="F36" s="6">
        <v>0</v>
      </c>
      <c r="G36" s="6">
        <v>335580</v>
      </c>
      <c r="H36" s="6">
        <v>60404</v>
      </c>
      <c r="I36" s="6">
        <v>395984</v>
      </c>
      <c r="J36" s="6">
        <v>3356</v>
      </c>
      <c r="K36" s="6">
        <v>16779</v>
      </c>
      <c r="L36" s="6"/>
      <c r="M36" s="6"/>
      <c r="N36" s="6"/>
      <c r="O36" s="6">
        <v>60404</v>
      </c>
      <c r="P36" s="6">
        <v>315445</v>
      </c>
      <c r="Q36" s="30"/>
      <c r="R36" s="6" t="s">
        <v>49</v>
      </c>
      <c r="S36" s="6">
        <v>100000</v>
      </c>
      <c r="T36" s="6">
        <v>1000</v>
      </c>
      <c r="U36" s="6">
        <v>99000</v>
      </c>
      <c r="V36" s="37" t="s">
        <v>50</v>
      </c>
      <c r="W36" s="35"/>
    </row>
    <row r="37" spans="1:23" ht="20.100000000000001" customHeight="1" x14ac:dyDescent="0.3">
      <c r="A37" s="29">
        <v>51333</v>
      </c>
      <c r="B37" s="28" t="s">
        <v>7</v>
      </c>
      <c r="C37" s="79">
        <v>45030</v>
      </c>
      <c r="D37" s="67">
        <v>22</v>
      </c>
      <c r="E37" s="6">
        <v>60404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>
        <v>60404</v>
      </c>
      <c r="Q37" s="30"/>
      <c r="R37" s="6" t="s">
        <v>51</v>
      </c>
      <c r="S37" s="6">
        <v>216445</v>
      </c>
      <c r="T37" s="6"/>
      <c r="U37" s="6">
        <v>216445</v>
      </c>
      <c r="V37" s="37" t="s">
        <v>52</v>
      </c>
      <c r="W37" s="35"/>
    </row>
    <row r="38" spans="1:23" ht="20.100000000000001" customHeight="1" x14ac:dyDescent="0.3">
      <c r="A38" s="29">
        <v>51333</v>
      </c>
      <c r="B38" s="28"/>
      <c r="C38" s="79"/>
      <c r="D38" s="29"/>
      <c r="E38" s="6"/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/>
      <c r="L38" s="6"/>
      <c r="M38" s="6"/>
      <c r="N38" s="6"/>
      <c r="O38" s="6"/>
      <c r="P38" s="6"/>
      <c r="Q38" s="30"/>
      <c r="R38" s="6" t="s">
        <v>53</v>
      </c>
      <c r="S38" s="6">
        <v>60404</v>
      </c>
      <c r="T38" s="6"/>
      <c r="U38" s="6">
        <v>60404</v>
      </c>
      <c r="V38" s="37" t="s">
        <v>54</v>
      </c>
      <c r="W38" s="35"/>
    </row>
    <row r="39" spans="1:23" s="13" customFormat="1" ht="20.100000000000001" customHeight="1" x14ac:dyDescent="0.3">
      <c r="A39" s="32"/>
      <c r="B39" s="31"/>
      <c r="C39" s="80"/>
      <c r="D39" s="3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33">
        <f>A40</f>
        <v>50923</v>
      </c>
      <c r="R39" s="14"/>
      <c r="S39" s="14"/>
      <c r="T39" s="14"/>
      <c r="U39" s="14"/>
      <c r="V39" s="38"/>
      <c r="W39" s="42">
        <f>SUM(P36:P38)-SUM(U36:U38)</f>
        <v>0</v>
      </c>
    </row>
    <row r="40" spans="1:23" ht="20.100000000000001" customHeight="1" x14ac:dyDescent="0.3">
      <c r="A40" s="29">
        <v>50923</v>
      </c>
      <c r="B40" s="28" t="s">
        <v>123</v>
      </c>
      <c r="C40" s="79">
        <v>44841</v>
      </c>
      <c r="D40" s="67">
        <v>10</v>
      </c>
      <c r="E40" s="6">
        <v>819290</v>
      </c>
      <c r="F40" s="6">
        <v>0</v>
      </c>
      <c r="G40" s="6">
        <v>819290</v>
      </c>
      <c r="H40" s="6">
        <v>147472</v>
      </c>
      <c r="I40" s="6">
        <v>966762</v>
      </c>
      <c r="J40" s="6">
        <v>8193</v>
      </c>
      <c r="K40" s="6">
        <v>40965</v>
      </c>
      <c r="L40" s="6">
        <v>40964.5</v>
      </c>
      <c r="M40" s="6">
        <v>81929</v>
      </c>
      <c r="N40" s="6">
        <v>202381</v>
      </c>
      <c r="O40" s="6">
        <v>147472</v>
      </c>
      <c r="P40" s="6">
        <v>444857.5</v>
      </c>
      <c r="Q40" s="30"/>
      <c r="R40" s="6" t="s">
        <v>55</v>
      </c>
      <c r="S40" s="6">
        <v>50000</v>
      </c>
      <c r="T40" s="6">
        <v>500</v>
      </c>
      <c r="U40" s="6">
        <v>49500</v>
      </c>
      <c r="V40" s="37" t="s">
        <v>56</v>
      </c>
      <c r="W40" s="35"/>
    </row>
    <row r="41" spans="1:23" ht="20.100000000000001" customHeight="1" x14ac:dyDescent="0.3">
      <c r="A41" s="29">
        <v>50923</v>
      </c>
      <c r="B41" s="28" t="s">
        <v>123</v>
      </c>
      <c r="C41" s="79">
        <v>44986</v>
      </c>
      <c r="D41" s="67">
        <v>27</v>
      </c>
      <c r="E41" s="6">
        <v>361062</v>
      </c>
      <c r="F41" s="6">
        <v>27021</v>
      </c>
      <c r="G41" s="6">
        <v>334041</v>
      </c>
      <c r="H41" s="6">
        <v>60127.38</v>
      </c>
      <c r="I41" s="6">
        <v>394168.38</v>
      </c>
      <c r="J41" s="6">
        <v>3340.41</v>
      </c>
      <c r="K41" s="6">
        <v>16702.05</v>
      </c>
      <c r="L41" s="6">
        <v>33404.1</v>
      </c>
      <c r="M41" s="6">
        <v>33404.1</v>
      </c>
      <c r="N41" s="6">
        <v>56535</v>
      </c>
      <c r="O41" s="6">
        <v>60127.38</v>
      </c>
      <c r="P41" s="6">
        <v>190655.34</v>
      </c>
      <c r="Q41" s="30"/>
      <c r="R41" s="6" t="s">
        <v>57</v>
      </c>
      <c r="S41" s="6">
        <v>50000</v>
      </c>
      <c r="T41" s="6">
        <v>500</v>
      </c>
      <c r="U41" s="6">
        <v>49500</v>
      </c>
      <c r="V41" s="37" t="s">
        <v>58</v>
      </c>
      <c r="W41" s="35"/>
    </row>
    <row r="42" spans="1:23" ht="20.100000000000001" customHeight="1" x14ac:dyDescent="0.3">
      <c r="A42" s="29">
        <v>50923</v>
      </c>
      <c r="B42" s="28" t="s">
        <v>59</v>
      </c>
      <c r="C42" s="79">
        <v>44904</v>
      </c>
      <c r="D42" s="67">
        <v>10</v>
      </c>
      <c r="E42" s="6">
        <v>100000</v>
      </c>
      <c r="F42" s="6">
        <v>0</v>
      </c>
      <c r="G42" s="6">
        <v>100000</v>
      </c>
      <c r="H42" s="6">
        <v>0</v>
      </c>
      <c r="I42" s="6">
        <v>100000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100000</v>
      </c>
      <c r="Q42" s="30"/>
      <c r="R42" s="6" t="s">
        <v>60</v>
      </c>
      <c r="S42" s="6">
        <v>100000</v>
      </c>
      <c r="T42" s="6">
        <v>1000</v>
      </c>
      <c r="U42" s="6">
        <v>99000</v>
      </c>
      <c r="V42" s="37" t="s">
        <v>61</v>
      </c>
      <c r="W42" s="35"/>
    </row>
    <row r="43" spans="1:23" ht="20.100000000000001" customHeight="1" x14ac:dyDescent="0.3">
      <c r="A43" s="29">
        <v>50923</v>
      </c>
      <c r="B43" s="28" t="s">
        <v>62</v>
      </c>
      <c r="C43" s="79">
        <v>45022</v>
      </c>
      <c r="D43" s="67">
        <v>10</v>
      </c>
      <c r="E43" s="6">
        <v>147472.20000000001</v>
      </c>
      <c r="F43" s="6">
        <v>0</v>
      </c>
      <c r="G43" s="6">
        <v>147472.20000000001</v>
      </c>
      <c r="H43" s="6">
        <v>0</v>
      </c>
      <c r="I43" s="6">
        <v>147472.20000000001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147472.20000000001</v>
      </c>
      <c r="Q43" s="30"/>
      <c r="R43" s="6" t="s">
        <v>63</v>
      </c>
      <c r="S43" s="6">
        <v>100000</v>
      </c>
      <c r="T43" s="6">
        <v>1000</v>
      </c>
      <c r="U43" s="6">
        <v>99000</v>
      </c>
      <c r="V43" s="37" t="s">
        <v>64</v>
      </c>
      <c r="W43" s="35"/>
    </row>
    <row r="44" spans="1:23" ht="20.100000000000001" customHeight="1" x14ac:dyDescent="0.3">
      <c r="A44" s="29">
        <v>50923</v>
      </c>
      <c r="B44" s="28" t="s">
        <v>62</v>
      </c>
      <c r="C44" s="79">
        <v>45041</v>
      </c>
      <c r="D44" s="67">
        <v>27</v>
      </c>
      <c r="E44" s="6">
        <v>60128</v>
      </c>
      <c r="F44" s="6">
        <v>0</v>
      </c>
      <c r="G44" s="6">
        <v>60128</v>
      </c>
      <c r="H44" s="6">
        <v>0</v>
      </c>
      <c r="I44" s="6">
        <v>60128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60128</v>
      </c>
      <c r="Q44" s="30"/>
      <c r="R44" s="6" t="s">
        <v>65</v>
      </c>
      <c r="S44" s="6">
        <v>147857</v>
      </c>
      <c r="T44" s="6">
        <v>0</v>
      </c>
      <c r="U44" s="6">
        <v>147857</v>
      </c>
      <c r="V44" s="37" t="s">
        <v>66</v>
      </c>
      <c r="W44" s="35"/>
    </row>
    <row r="45" spans="1:23" ht="20.100000000000001" customHeight="1" x14ac:dyDescent="0.3">
      <c r="A45" s="29">
        <v>50923</v>
      </c>
      <c r="B45" s="28" t="s">
        <v>123</v>
      </c>
      <c r="C45" s="79">
        <v>45139</v>
      </c>
      <c r="D45" s="67">
        <v>5</v>
      </c>
      <c r="E45" s="6">
        <v>365895</v>
      </c>
      <c r="F45" s="6">
        <v>0</v>
      </c>
      <c r="G45" s="6">
        <f>E45-F45</f>
        <v>365895</v>
      </c>
      <c r="H45" s="6">
        <f>G45*18%</f>
        <v>65861.099999999991</v>
      </c>
      <c r="I45" s="6">
        <f>G45+H45</f>
        <v>431756.1</v>
      </c>
      <c r="J45" s="6">
        <f>G45*$J$6</f>
        <v>3658.9500000000003</v>
      </c>
      <c r="K45" s="6">
        <f>G45*$K$6</f>
        <v>18294.75</v>
      </c>
      <c r="L45" s="6">
        <f>G45*10%</f>
        <v>36589.5</v>
      </c>
      <c r="M45" s="6">
        <f>G45*10%</f>
        <v>36589.5</v>
      </c>
      <c r="N45" s="6">
        <v>8870</v>
      </c>
      <c r="O45" s="6">
        <f>H45</f>
        <v>65861.099999999991</v>
      </c>
      <c r="P45" s="6">
        <f>I45-SUM(J45:O45)</f>
        <v>261892.3</v>
      </c>
      <c r="Q45" s="30"/>
      <c r="R45" s="6" t="s">
        <v>67</v>
      </c>
      <c r="S45" s="6">
        <v>100000</v>
      </c>
      <c r="T45" s="6">
        <v>0</v>
      </c>
      <c r="U45" s="6">
        <v>100000</v>
      </c>
      <c r="V45" s="37" t="s">
        <v>68</v>
      </c>
      <c r="W45" s="35"/>
    </row>
    <row r="46" spans="1:23" ht="20.100000000000001" customHeight="1" x14ac:dyDescent="0.3">
      <c r="A46" s="29">
        <v>50923</v>
      </c>
      <c r="B46" s="28" t="s">
        <v>62</v>
      </c>
      <c r="C46" s="79">
        <v>45190</v>
      </c>
      <c r="D46" s="67">
        <v>5</v>
      </c>
      <c r="E46" s="6">
        <v>65861</v>
      </c>
      <c r="F46" s="6">
        <v>0</v>
      </c>
      <c r="G46" s="6">
        <f t="shared" ref="G46" si="1">E46-F46</f>
        <v>65861</v>
      </c>
      <c r="H46" s="6">
        <v>0</v>
      </c>
      <c r="I46" s="6">
        <f t="shared" ref="I46" si="2">G46+H46</f>
        <v>65861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f>I46</f>
        <v>65861</v>
      </c>
      <c r="Q46" s="30"/>
      <c r="R46" s="6" t="s">
        <v>69</v>
      </c>
      <c r="S46" s="6">
        <v>50000</v>
      </c>
      <c r="T46" s="6">
        <v>500</v>
      </c>
      <c r="U46" s="6">
        <v>49500</v>
      </c>
      <c r="V46" s="37" t="s">
        <v>70</v>
      </c>
      <c r="W46" s="35"/>
    </row>
    <row r="47" spans="1:23" ht="20.100000000000001" customHeight="1" x14ac:dyDescent="0.3">
      <c r="A47" s="29">
        <v>50923</v>
      </c>
      <c r="B47" s="28" t="s">
        <v>123</v>
      </c>
      <c r="C47" s="79">
        <v>45255</v>
      </c>
      <c r="D47" s="29">
        <v>7</v>
      </c>
      <c r="E47" s="6">
        <v>111581</v>
      </c>
      <c r="F47" s="6">
        <v>11709</v>
      </c>
      <c r="G47" s="6">
        <f>E47-F47</f>
        <v>99872</v>
      </c>
      <c r="H47" s="6">
        <f>G47*18%</f>
        <v>17976.96</v>
      </c>
      <c r="I47" s="6">
        <f>G47+H47</f>
        <v>117848.95999999999</v>
      </c>
      <c r="J47" s="6">
        <f>G47*$J$6</f>
        <v>998.72</v>
      </c>
      <c r="K47" s="6">
        <f>G47*$K$6</f>
        <v>4993.6000000000004</v>
      </c>
      <c r="L47" s="6">
        <f>G47*10%</f>
        <v>9987.2000000000007</v>
      </c>
      <c r="M47" s="6">
        <f>G47*10%</f>
        <v>9987.2000000000007</v>
      </c>
      <c r="N47" s="6">
        <v>17331</v>
      </c>
      <c r="O47" s="6">
        <f>H47</f>
        <v>17976.96</v>
      </c>
      <c r="P47" s="6">
        <f>I47-SUM(J47:O47)</f>
        <v>56574.279999999992</v>
      </c>
      <c r="Q47" s="30"/>
      <c r="R47" s="6" t="s">
        <v>71</v>
      </c>
      <c r="S47" s="6">
        <v>100000</v>
      </c>
      <c r="T47" s="6">
        <v>1000</v>
      </c>
      <c r="U47" s="6">
        <v>99000</v>
      </c>
      <c r="V47" s="37" t="s">
        <v>72</v>
      </c>
      <c r="W47" s="35"/>
    </row>
    <row r="48" spans="1:23" ht="20.100000000000001" customHeight="1" x14ac:dyDescent="0.3">
      <c r="A48" s="29">
        <v>50923</v>
      </c>
      <c r="B48" s="28"/>
      <c r="C48" s="79"/>
      <c r="D48" s="29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30"/>
      <c r="R48" s="6" t="s">
        <v>101</v>
      </c>
      <c r="S48" s="6">
        <v>147472</v>
      </c>
      <c r="T48" s="6">
        <v>0</v>
      </c>
      <c r="U48" s="6">
        <f>S48-T48</f>
        <v>147472</v>
      </c>
      <c r="V48" s="37" t="s">
        <v>100</v>
      </c>
      <c r="W48" s="35"/>
    </row>
    <row r="49" spans="1:23" ht="20.100000000000001" customHeight="1" x14ac:dyDescent="0.3">
      <c r="A49" s="29">
        <v>50923</v>
      </c>
      <c r="B49" s="28"/>
      <c r="C49" s="79"/>
      <c r="D49" s="29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30"/>
      <c r="R49" s="6" t="s">
        <v>73</v>
      </c>
      <c r="S49" s="6">
        <v>60128</v>
      </c>
      <c r="T49" s="6"/>
      <c r="U49" s="6">
        <f t="shared" ref="U49:U55" si="3">S49-T49</f>
        <v>60128</v>
      </c>
      <c r="V49" s="37" t="s">
        <v>74</v>
      </c>
      <c r="W49" s="35"/>
    </row>
    <row r="50" spans="1:23" ht="20.100000000000001" customHeight="1" x14ac:dyDescent="0.3">
      <c r="A50" s="29">
        <v>50923</v>
      </c>
      <c r="B50" s="28"/>
      <c r="C50" s="79"/>
      <c r="D50" s="29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30"/>
      <c r="R50" s="6" t="s">
        <v>75</v>
      </c>
      <c r="S50" s="6">
        <v>13917</v>
      </c>
      <c r="T50" s="6"/>
      <c r="U50" s="6">
        <f t="shared" si="3"/>
        <v>13917</v>
      </c>
      <c r="V50" s="37" t="s">
        <v>76</v>
      </c>
      <c r="W50" s="35"/>
    </row>
    <row r="51" spans="1:23" ht="20.100000000000001" customHeight="1" x14ac:dyDescent="0.3">
      <c r="A51" s="29">
        <v>50923</v>
      </c>
      <c r="B51" s="28"/>
      <c r="C51" s="79"/>
      <c r="D51" s="29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30"/>
      <c r="R51" s="6" t="s">
        <v>77</v>
      </c>
      <c r="S51" s="6">
        <v>150000</v>
      </c>
      <c r="T51" s="6">
        <v>1500</v>
      </c>
      <c r="U51" s="6">
        <f t="shared" si="3"/>
        <v>148500</v>
      </c>
      <c r="V51" s="37" t="s">
        <v>78</v>
      </c>
      <c r="W51" s="35"/>
    </row>
    <row r="52" spans="1:23" ht="20.100000000000001" customHeight="1" x14ac:dyDescent="0.3">
      <c r="A52" s="29">
        <v>50923</v>
      </c>
      <c r="B52" s="28"/>
      <c r="C52" s="79"/>
      <c r="D52" s="29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30"/>
      <c r="R52" s="6" t="s">
        <v>79</v>
      </c>
      <c r="S52" s="6">
        <v>138600</v>
      </c>
      <c r="T52" s="6"/>
      <c r="U52" s="6">
        <f t="shared" si="3"/>
        <v>138600</v>
      </c>
      <c r="V52" s="37" t="s">
        <v>80</v>
      </c>
      <c r="W52" s="35"/>
    </row>
    <row r="53" spans="1:23" ht="20.100000000000001" customHeight="1" x14ac:dyDescent="0.3">
      <c r="A53" s="29">
        <v>50923</v>
      </c>
      <c r="B53" s="28"/>
      <c r="C53" s="79"/>
      <c r="D53" s="29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30"/>
      <c r="R53" s="6" t="s">
        <v>96</v>
      </c>
      <c r="S53" s="6">
        <v>150000</v>
      </c>
      <c r="T53" s="6">
        <f>S53*1%</f>
        <v>1500</v>
      </c>
      <c r="U53" s="6">
        <f t="shared" si="3"/>
        <v>148500</v>
      </c>
      <c r="V53" s="37" t="s">
        <v>97</v>
      </c>
      <c r="W53" s="35"/>
    </row>
    <row r="54" spans="1:23" ht="20.100000000000001" customHeight="1" x14ac:dyDescent="0.3">
      <c r="A54" s="29">
        <v>50923</v>
      </c>
      <c r="B54" s="28"/>
      <c r="C54" s="79"/>
      <c r="D54" s="29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30"/>
      <c r="R54" s="6" t="s">
        <v>102</v>
      </c>
      <c r="S54" s="6">
        <v>65861</v>
      </c>
      <c r="T54" s="6"/>
      <c r="U54" s="6">
        <f t="shared" si="3"/>
        <v>65861</v>
      </c>
      <c r="V54" s="37" t="s">
        <v>98</v>
      </c>
      <c r="W54" s="35"/>
    </row>
    <row r="55" spans="1:23" ht="20.100000000000001" customHeight="1" x14ac:dyDescent="0.3">
      <c r="A55" s="29">
        <v>50923</v>
      </c>
      <c r="B55" s="28"/>
      <c r="C55" s="79"/>
      <c r="D55" s="29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30"/>
      <c r="R55" s="6" t="s">
        <v>103</v>
      </c>
      <c r="S55" s="6">
        <v>100000</v>
      </c>
      <c r="T55" s="6">
        <f>S55*1%</f>
        <v>1000</v>
      </c>
      <c r="U55" s="6">
        <f t="shared" si="3"/>
        <v>99000</v>
      </c>
      <c r="V55" s="37" t="s">
        <v>99</v>
      </c>
      <c r="W55" s="35"/>
    </row>
    <row r="56" spans="1:23" ht="20.100000000000001" customHeight="1" x14ac:dyDescent="0.3">
      <c r="A56" s="29">
        <v>50923</v>
      </c>
      <c r="B56" s="28"/>
      <c r="C56" s="79"/>
      <c r="D56" s="29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30"/>
      <c r="R56" s="6"/>
      <c r="S56" s="6"/>
      <c r="T56" s="6"/>
      <c r="U56" s="6"/>
      <c r="V56" s="37"/>
      <c r="W56" s="35"/>
    </row>
    <row r="57" spans="1:23" ht="20.100000000000001" customHeight="1" x14ac:dyDescent="0.3">
      <c r="A57" s="29">
        <v>50923</v>
      </c>
      <c r="B57" s="28"/>
      <c r="C57" s="79"/>
      <c r="D57" s="29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30"/>
      <c r="R57" s="6"/>
      <c r="S57" s="6"/>
      <c r="T57" s="6"/>
      <c r="U57" s="6"/>
      <c r="V57" s="37"/>
      <c r="W57" s="35"/>
    </row>
    <row r="58" spans="1:23" ht="20.100000000000001" customHeight="1" x14ac:dyDescent="0.3">
      <c r="A58" s="29"/>
      <c r="B58" s="28"/>
      <c r="C58" s="79"/>
      <c r="D58" s="29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30"/>
      <c r="R58" s="6"/>
      <c r="S58" s="6"/>
      <c r="T58" s="6"/>
      <c r="U58" s="6"/>
      <c r="V58" s="37"/>
      <c r="W58" s="35"/>
    </row>
    <row r="59" spans="1:23" s="13" customFormat="1" ht="20.100000000000001" customHeight="1" x14ac:dyDescent="0.3">
      <c r="A59" s="32"/>
      <c r="B59" s="31"/>
      <c r="C59" s="80"/>
      <c r="D59" s="3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33">
        <f>A60</f>
        <v>50897</v>
      </c>
      <c r="R59" s="14"/>
      <c r="S59" s="14"/>
      <c r="T59" s="14"/>
      <c r="U59" s="14"/>
      <c r="V59" s="38"/>
      <c r="W59" s="42">
        <f>SUM(P40:P58)-SUM(U40:U58)</f>
        <v>-187894.37999999989</v>
      </c>
    </row>
    <row r="60" spans="1:23" ht="20.100000000000001" customHeight="1" x14ac:dyDescent="0.3">
      <c r="A60" s="29">
        <v>50897</v>
      </c>
      <c r="B60" s="28" t="s">
        <v>124</v>
      </c>
      <c r="C60" s="79">
        <v>44841</v>
      </c>
      <c r="D60" s="67">
        <v>11</v>
      </c>
      <c r="E60" s="6">
        <v>977064</v>
      </c>
      <c r="F60" s="6">
        <v>40531.5</v>
      </c>
      <c r="G60" s="6">
        <v>936533</v>
      </c>
      <c r="H60" s="6">
        <v>168576</v>
      </c>
      <c r="I60" s="6">
        <v>1105109</v>
      </c>
      <c r="J60" s="6">
        <v>9365</v>
      </c>
      <c r="K60" s="6">
        <v>46827</v>
      </c>
      <c r="L60" s="6">
        <v>46827</v>
      </c>
      <c r="M60" s="6">
        <v>93653</v>
      </c>
      <c r="N60" s="6">
        <v>168576</v>
      </c>
      <c r="O60" s="6">
        <v>188435.5</v>
      </c>
      <c r="P60" s="6">
        <v>551425.5</v>
      </c>
      <c r="Q60" s="30"/>
      <c r="R60" s="6" t="s">
        <v>82</v>
      </c>
      <c r="S60" s="6">
        <v>50000</v>
      </c>
      <c r="T60" s="6">
        <v>500</v>
      </c>
      <c r="U60" s="6">
        <v>49500</v>
      </c>
      <c r="V60" s="37" t="s">
        <v>83</v>
      </c>
      <c r="W60" s="35"/>
    </row>
    <row r="61" spans="1:23" ht="20.100000000000001" customHeight="1" x14ac:dyDescent="0.3">
      <c r="A61" s="29">
        <v>50897</v>
      </c>
      <c r="B61" s="28" t="s">
        <v>81</v>
      </c>
      <c r="C61" s="79"/>
      <c r="D61" s="67">
        <v>11</v>
      </c>
      <c r="E61" s="6">
        <f>O60</f>
        <v>188435.5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/>
      <c r="M61" s="6"/>
      <c r="N61" s="6">
        <v>0</v>
      </c>
      <c r="O61" s="6"/>
      <c r="P61" s="6">
        <v>168576</v>
      </c>
      <c r="Q61" s="30"/>
      <c r="R61" s="6" t="s">
        <v>84</v>
      </c>
      <c r="S61" s="6">
        <v>50000</v>
      </c>
      <c r="T61" s="6">
        <v>500</v>
      </c>
      <c r="U61" s="6">
        <v>49500</v>
      </c>
      <c r="V61" s="37" t="s">
        <v>85</v>
      </c>
      <c r="W61" s="35"/>
    </row>
    <row r="62" spans="1:23" ht="20.100000000000001" customHeight="1" x14ac:dyDescent="0.3">
      <c r="A62" s="29">
        <v>50897</v>
      </c>
      <c r="B62" s="28" t="s">
        <v>124</v>
      </c>
      <c r="C62" s="79">
        <v>44984</v>
      </c>
      <c r="D62" s="67">
        <v>25</v>
      </c>
      <c r="E62" s="6">
        <v>483579</v>
      </c>
      <c r="F62" s="6">
        <v>18014</v>
      </c>
      <c r="G62" s="6">
        <v>465565</v>
      </c>
      <c r="H62" s="6">
        <v>83801.7</v>
      </c>
      <c r="I62" s="6">
        <v>549366.69999999995</v>
      </c>
      <c r="J62" s="6">
        <v>4655.6500000000005</v>
      </c>
      <c r="K62" s="6">
        <v>23278</v>
      </c>
      <c r="L62" s="6">
        <v>46557</v>
      </c>
      <c r="M62" s="6">
        <v>46557</v>
      </c>
      <c r="N62" s="6">
        <v>83801.7</v>
      </c>
      <c r="O62" s="6">
        <v>159919</v>
      </c>
      <c r="P62" s="6">
        <v>184598.34999999998</v>
      </c>
      <c r="Q62" s="30"/>
      <c r="R62" s="6" t="s">
        <v>86</v>
      </c>
      <c r="S62" s="6">
        <v>100000</v>
      </c>
      <c r="T62" s="6">
        <v>1000</v>
      </c>
      <c r="U62" s="6">
        <v>99000</v>
      </c>
      <c r="V62" s="37" t="s">
        <v>87</v>
      </c>
      <c r="W62" s="35"/>
    </row>
    <row r="63" spans="1:23" ht="20.100000000000001" customHeight="1" x14ac:dyDescent="0.3">
      <c r="A63" s="29">
        <v>50897</v>
      </c>
      <c r="B63" s="28" t="s">
        <v>81</v>
      </c>
      <c r="C63" s="79">
        <v>45030</v>
      </c>
      <c r="D63" s="67">
        <v>25</v>
      </c>
      <c r="E63" s="6">
        <v>83801</v>
      </c>
      <c r="F63" s="6">
        <v>0</v>
      </c>
      <c r="G63" s="6">
        <v>83801</v>
      </c>
      <c r="H63" s="6">
        <v>0</v>
      </c>
      <c r="I63" s="6">
        <v>83801</v>
      </c>
      <c r="J63" s="6">
        <v>0</v>
      </c>
      <c r="K63" s="6">
        <v>0</v>
      </c>
      <c r="L63" s="6"/>
      <c r="M63" s="6"/>
      <c r="N63" s="6"/>
      <c r="O63" s="6"/>
      <c r="P63" s="6">
        <v>83801</v>
      </c>
      <c r="Q63" s="30"/>
      <c r="R63" s="6" t="s">
        <v>88</v>
      </c>
      <c r="S63" s="6">
        <v>353426</v>
      </c>
      <c r="T63" s="6">
        <v>0</v>
      </c>
      <c r="U63" s="6">
        <v>353426</v>
      </c>
      <c r="V63" s="37" t="s">
        <v>89</v>
      </c>
      <c r="W63" s="35"/>
    </row>
    <row r="64" spans="1:23" ht="20.100000000000001" customHeight="1" x14ac:dyDescent="0.3">
      <c r="A64" s="29">
        <v>50897</v>
      </c>
      <c r="B64" s="28"/>
      <c r="C64" s="79"/>
      <c r="D64" s="29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30"/>
      <c r="R64" s="6" t="s">
        <v>90</v>
      </c>
      <c r="S64" s="6">
        <v>100000</v>
      </c>
      <c r="T64" s="6">
        <v>0</v>
      </c>
      <c r="U64" s="6">
        <v>100000</v>
      </c>
      <c r="V64" s="37" t="s">
        <v>91</v>
      </c>
      <c r="W64" s="35"/>
    </row>
    <row r="65" spans="1:23" ht="20.100000000000001" customHeight="1" x14ac:dyDescent="0.3">
      <c r="A65" s="29">
        <v>50897</v>
      </c>
      <c r="B65" s="28"/>
      <c r="C65" s="79"/>
      <c r="D65" s="29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30"/>
      <c r="R65" s="6" t="s">
        <v>92</v>
      </c>
      <c r="S65" s="6">
        <v>168576</v>
      </c>
      <c r="T65" s="6"/>
      <c r="U65" s="6">
        <v>168576</v>
      </c>
      <c r="V65" s="37" t="s">
        <v>93</v>
      </c>
      <c r="W65" s="35"/>
    </row>
    <row r="66" spans="1:23" ht="20.100000000000001" customHeight="1" x14ac:dyDescent="0.3">
      <c r="A66" s="29">
        <v>50897</v>
      </c>
      <c r="B66" s="28"/>
      <c r="C66" s="79"/>
      <c r="D66" s="29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30"/>
      <c r="R66" s="6" t="s">
        <v>94</v>
      </c>
      <c r="S66" s="6">
        <v>83802</v>
      </c>
      <c r="T66" s="6"/>
      <c r="U66" s="6">
        <v>83802</v>
      </c>
      <c r="V66" s="37" t="s">
        <v>95</v>
      </c>
      <c r="W66" s="35"/>
    </row>
    <row r="67" spans="1:23" ht="20.100000000000001" customHeight="1" x14ac:dyDescent="0.3">
      <c r="A67" s="29">
        <v>50897</v>
      </c>
      <c r="B67" s="28"/>
      <c r="C67" s="79"/>
      <c r="D67" s="29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30"/>
      <c r="R67" s="6"/>
      <c r="S67" s="6"/>
      <c r="T67" s="6"/>
      <c r="U67" s="6">
        <v>99000</v>
      </c>
      <c r="V67" s="9" t="s">
        <v>110</v>
      </c>
      <c r="W67" s="35"/>
    </row>
    <row r="68" spans="1:23" ht="20.100000000000001" customHeight="1" thickBot="1" x14ac:dyDescent="0.35">
      <c r="A68" s="45"/>
      <c r="B68" s="44"/>
      <c r="C68" s="81"/>
      <c r="D68" s="45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46"/>
      <c r="R68" s="10"/>
      <c r="S68" s="10"/>
      <c r="T68" s="10"/>
      <c r="U68" s="10"/>
      <c r="V68" s="40"/>
      <c r="W68" s="47">
        <f>SUM(P60:P68)-SUM(U60:U68)</f>
        <v>-14403.150000000023</v>
      </c>
    </row>
    <row r="69" spans="1:23" ht="20.100000000000001" customHeight="1" x14ac:dyDescent="0.3">
      <c r="A69" s="48"/>
      <c r="B69" s="48"/>
      <c r="C69" s="82"/>
      <c r="D69" s="49"/>
      <c r="E69" s="49"/>
      <c r="F69" s="49"/>
      <c r="G69" s="49"/>
      <c r="H69" s="49"/>
      <c r="I69" s="49"/>
      <c r="J69" s="49"/>
      <c r="K69" s="62">
        <f t="shared" ref="K69:O69" si="4">SUM(K8:K68)</f>
        <v>256700.65</v>
      </c>
      <c r="L69" s="62">
        <f t="shared" si="4"/>
        <v>290591.80000000005</v>
      </c>
      <c r="M69" s="62">
        <f t="shared" si="4"/>
        <v>398098.30000000005</v>
      </c>
      <c r="N69" s="62">
        <f t="shared" si="4"/>
        <v>645601.94999999995</v>
      </c>
      <c r="O69" s="62">
        <f t="shared" si="4"/>
        <v>1020098.84</v>
      </c>
      <c r="P69" s="62">
        <f>SUM(P8:P68)</f>
        <v>4401849.0699999994</v>
      </c>
      <c r="Q69" s="63"/>
      <c r="R69" s="64"/>
      <c r="S69" s="65"/>
      <c r="T69" s="65" t="s">
        <v>5</v>
      </c>
      <c r="U69" s="66">
        <f>SUM(U6:U68)</f>
        <v>4548933</v>
      </c>
      <c r="V69" s="50"/>
      <c r="W69" s="51"/>
    </row>
    <row r="70" spans="1:23" ht="20.100000000000001" customHeight="1" x14ac:dyDescent="0.3">
      <c r="A70" s="52"/>
      <c r="B70" s="52"/>
      <c r="C70" s="83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60"/>
      <c r="Q70" s="58"/>
      <c r="R70" s="52"/>
      <c r="S70" s="7"/>
      <c r="T70" s="7"/>
      <c r="U70" s="8"/>
      <c r="V70" s="41"/>
      <c r="W70" s="35"/>
    </row>
    <row r="71" spans="1:23" ht="20.100000000000001" customHeight="1" thickBot="1" x14ac:dyDescent="0.35">
      <c r="A71" s="53"/>
      <c r="B71" s="53"/>
      <c r="C71" s="8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61"/>
      <c r="Q71" s="59"/>
      <c r="R71" s="53"/>
      <c r="S71" s="54"/>
      <c r="T71" s="55" t="s">
        <v>4</v>
      </c>
      <c r="U71" s="56">
        <f>P69-U69</f>
        <v>-147083.93000000063</v>
      </c>
      <c r="V71" s="57"/>
      <c r="W71" s="43"/>
    </row>
    <row r="73" spans="1:23" ht="20.100000000000001" customHeight="1" thickBot="1" x14ac:dyDescent="0.35"/>
    <row r="74" spans="1:23" ht="20.100000000000001" customHeight="1" x14ac:dyDescent="0.3">
      <c r="K74" s="88" t="s">
        <v>3</v>
      </c>
      <c r="L74" s="88"/>
      <c r="M74" s="88"/>
      <c r="N74" s="88"/>
    </row>
    <row r="75" spans="1:23" ht="20.100000000000001" customHeight="1" x14ac:dyDescent="0.3">
      <c r="K75" s="89" t="s">
        <v>111</v>
      </c>
      <c r="L75" s="89"/>
      <c r="M75" s="89"/>
      <c r="N75" s="89"/>
    </row>
    <row r="76" spans="1:23" ht="20.100000000000001" customHeight="1" x14ac:dyDescent="0.3">
      <c r="K76" s="92" t="s">
        <v>104</v>
      </c>
      <c r="L76" s="92"/>
      <c r="M76" s="93">
        <f>K69+L69+M69</f>
        <v>945390.75000000012</v>
      </c>
      <c r="N76" s="93"/>
    </row>
    <row r="77" spans="1:23" ht="20.100000000000001" customHeight="1" x14ac:dyDescent="0.3">
      <c r="K77" s="92" t="s">
        <v>112</v>
      </c>
      <c r="L77" s="92"/>
      <c r="M77" s="93">
        <f>N69</f>
        <v>645601.94999999995</v>
      </c>
      <c r="N77" s="93"/>
    </row>
    <row r="78" spans="1:23" ht="20.100000000000001" customHeight="1" x14ac:dyDescent="0.3">
      <c r="K78" s="92" t="s">
        <v>105</v>
      </c>
      <c r="L78" s="92"/>
      <c r="M78" s="93" t="s">
        <v>106</v>
      </c>
      <c r="N78" s="93"/>
    </row>
    <row r="79" spans="1:23" ht="20.100000000000001" customHeight="1" x14ac:dyDescent="0.3">
      <c r="K79" s="92" t="s">
        <v>107</v>
      </c>
      <c r="L79" s="92"/>
      <c r="M79" s="93">
        <f>U71</f>
        <v>-147083.93000000063</v>
      </c>
      <c r="N79" s="93"/>
    </row>
    <row r="80" spans="1:23" ht="20.100000000000001" customHeight="1" thickBot="1" x14ac:dyDescent="0.35">
      <c r="K80" s="86" t="s">
        <v>108</v>
      </c>
      <c r="L80" s="86"/>
      <c r="M80" s="87" t="s">
        <v>106</v>
      </c>
      <c r="N80" s="87"/>
    </row>
    <row r="81" spans="11:14" ht="20.100000000000001" customHeight="1" thickBot="1" x14ac:dyDescent="0.35">
      <c r="K81" s="86" t="s">
        <v>113</v>
      </c>
      <c r="L81" s="86"/>
      <c r="M81" s="87">
        <f>M76+M77+M79</f>
        <v>1443908.7699999996</v>
      </c>
      <c r="N81" s="87"/>
    </row>
  </sheetData>
  <mergeCells count="15">
    <mergeCell ref="K81:L81"/>
    <mergeCell ref="M81:N81"/>
    <mergeCell ref="K74:N74"/>
    <mergeCell ref="K75:N75"/>
    <mergeCell ref="W5:W6"/>
    <mergeCell ref="K76:L76"/>
    <mergeCell ref="K78:L78"/>
    <mergeCell ref="K77:L77"/>
    <mergeCell ref="M77:N77"/>
    <mergeCell ref="K79:L79"/>
    <mergeCell ref="K80:L80"/>
    <mergeCell ref="M76:N76"/>
    <mergeCell ref="M78:N78"/>
    <mergeCell ref="M79:N79"/>
    <mergeCell ref="M80:N8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2022-06-28T06:22:04Z</cp:lastPrinted>
  <dcterms:created xsi:type="dcterms:W3CDTF">2022-06-10T14:11:52Z</dcterms:created>
  <dcterms:modified xsi:type="dcterms:W3CDTF">2025-06-03T06:58:41Z</dcterms:modified>
</cp:coreProperties>
</file>