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8_{CA85A77B-F028-4A89-89C4-75455347A5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G89" i="1" l="1"/>
  <c r="G67" i="1"/>
  <c r="K67" i="1" s="1"/>
  <c r="J89" i="1" l="1"/>
  <c r="K89" i="1"/>
  <c r="L89" i="1"/>
  <c r="M89" i="1"/>
  <c r="H89" i="1"/>
  <c r="H67" i="1"/>
  <c r="N67" i="1" s="1"/>
  <c r="J67" i="1"/>
  <c r="P89" i="1" l="1"/>
  <c r="N89" i="1"/>
  <c r="E90" i="1" s="1"/>
  <c r="P90" i="1" s="1"/>
  <c r="I89" i="1"/>
  <c r="I67" i="1"/>
  <c r="P67" i="1" s="1"/>
  <c r="N65" i="1" l="1"/>
  <c r="N64" i="1"/>
  <c r="N63" i="1"/>
  <c r="N62" i="1"/>
  <c r="N61" i="1"/>
  <c r="N46" i="1"/>
  <c r="N45" i="1"/>
  <c r="N44" i="1"/>
  <c r="N43" i="1"/>
  <c r="N42" i="1"/>
  <c r="O87" i="1" l="1"/>
  <c r="G87" i="1"/>
  <c r="L87" i="1" s="1"/>
  <c r="Q86" i="1"/>
  <c r="G78" i="1"/>
  <c r="L78" i="1" s="1"/>
  <c r="Q73" i="1"/>
  <c r="Q60" i="1"/>
  <c r="Q50" i="1"/>
  <c r="Q36" i="1"/>
  <c r="Q41" i="1"/>
  <c r="Q30" i="1"/>
  <c r="Q24" i="1"/>
  <c r="Q19" i="1"/>
  <c r="Q7" i="1"/>
  <c r="F53" i="1"/>
  <c r="G53" i="1" s="1"/>
  <c r="L53" i="1" s="1"/>
  <c r="J87" i="1" l="1"/>
  <c r="M87" i="1"/>
  <c r="K87" i="1"/>
  <c r="H87" i="1"/>
  <c r="M78" i="1"/>
  <c r="K78" i="1"/>
  <c r="H78" i="1"/>
  <c r="N78" i="1" s="1"/>
  <c r="E79" i="1" s="1"/>
  <c r="P79" i="1" s="1"/>
  <c r="J78" i="1"/>
  <c r="H53" i="1"/>
  <c r="N53" i="1" s="1"/>
  <c r="E54" i="1" s="1"/>
  <c r="P54" i="1" s="1"/>
  <c r="M53" i="1"/>
  <c r="K53" i="1"/>
  <c r="J53" i="1"/>
  <c r="P10" i="1"/>
  <c r="P87" i="1" l="1"/>
  <c r="I78" i="1"/>
  <c r="N87" i="1"/>
  <c r="E88" i="1" s="1"/>
  <c r="P88" i="1" s="1"/>
  <c r="I87" i="1"/>
  <c r="P78" i="1"/>
  <c r="I53" i="1"/>
  <c r="P53" i="1" s="1"/>
  <c r="G9" i="1"/>
  <c r="L9" i="1" s="1"/>
  <c r="K9" i="1" l="1"/>
  <c r="H9" i="1"/>
  <c r="N9" i="1" s="1"/>
  <c r="M9" i="1"/>
  <c r="J9" i="1"/>
  <c r="I9" i="1" l="1"/>
  <c r="P9" i="1" s="1"/>
  <c r="U9" i="1" l="1"/>
  <c r="G11" i="1" l="1"/>
  <c r="I11" i="1" s="1"/>
  <c r="P11" i="1" l="1"/>
  <c r="U8" i="1"/>
  <c r="G8" i="1"/>
  <c r="H8" i="1" l="1"/>
  <c r="I8" i="1" s="1"/>
  <c r="K8" i="1"/>
  <c r="J8" i="1"/>
  <c r="M8" i="1"/>
  <c r="L8" i="1"/>
  <c r="N8" i="1" l="1"/>
  <c r="P8" i="1" l="1"/>
</calcChain>
</file>

<file path=xl/sharedStrings.xml><?xml version="1.0" encoding="utf-8"?>
<sst xmlns="http://schemas.openxmlformats.org/spreadsheetml/2006/main" count="141" uniqueCount="115">
  <si>
    <t>Amount</t>
  </si>
  <si>
    <t>PAYMENT NOTE No.</t>
  </si>
  <si>
    <t>UTR</t>
  </si>
  <si>
    <t>TDS Amount @ 1% on BASIC AMOUNT</t>
  </si>
  <si>
    <t xml:space="preserve">Sillajuddi Village Pipe laying work </t>
  </si>
  <si>
    <t>12-10-2022 NEFT/AXISP00327681885/RIUP22/963/PERFECT INNOVATI 198000.00</t>
  </si>
  <si>
    <t>RIUP22/963</t>
  </si>
  <si>
    <t>30-01-2023 NEFT/AXISP00358036877/RIUP22/2013/PERFECT INNOVAT 148500.00</t>
  </si>
  <si>
    <t>RIUP22/2013</t>
  </si>
  <si>
    <t>Hold amount against DPR</t>
  </si>
  <si>
    <t>21-04-2023 NEFT/AXISP00383548029/SPUP23/0203/PERFECT INNOVAT 35603.00</t>
  </si>
  <si>
    <t>GST release note</t>
  </si>
  <si>
    <t>SPUP23/0203</t>
  </si>
  <si>
    <t>06-05-2023 NEFT/AXISP00387807446/RIUP23/099/PERFECT INNOVATI 15958.00</t>
  </si>
  <si>
    <t>25-05-2023 NEFT/AXISP00392595799/RIUP23/342/PERFECT INNOVATI 105851.00</t>
  </si>
  <si>
    <t>12-04-2023 NEFT/AXISP00381313161/SPUP23/0103/PERFECT INNOVAT 49500.00</t>
  </si>
  <si>
    <t>Perfect Innovation</t>
  </si>
  <si>
    <t>Mustafabad Village Pump House work</t>
  </si>
  <si>
    <t>26-09-2022 NEFT/AXISP00322503014/RIUP22/824/PERFECT INNOVATI ₹ 1,48,500.00</t>
  </si>
  <si>
    <t>GST Release Note</t>
  </si>
  <si>
    <t>19-11-2022 NEFT/AXISP00339152184/RIUP22/1309/PERFECT INNOVAT 136022.00</t>
  </si>
  <si>
    <t>21-04-2023 21-04-2023 NEFT/AXISP00383316921/SPUP23/0202/PERFECT INNOVAT 57544.00</t>
  </si>
  <si>
    <t>14-09-2022 NEFT/AXISP00320017430/RIUP22/735/PERFECT INNOVATI 99000.00</t>
  </si>
  <si>
    <t>18-11-2022 NEFT/AXISP00338948742/RIUP22/1291/PERFECT INNOVAT 99000.00</t>
  </si>
  <si>
    <t>21-04-2023 NEFT/AXISP00383588437/SPUP23/0207/PERFECT INNOVAT 85985.00</t>
  </si>
  <si>
    <t>21-04-2023 NEFT/AXISP00383483040/SPUP23/0200/PERFECT INNOVAT 57436.00</t>
  </si>
  <si>
    <t>Tigri Village Pump House work</t>
  </si>
  <si>
    <t>14-09-2022 NEFT/AXISP00320017431/RIUP22/732/PERFECT INNOVATI 99000.00</t>
  </si>
  <si>
    <t>22-11-2022 NEFT/AXISP00339530107/RIUP22/1325/PERFECT INNOVAT 99000.00</t>
  </si>
  <si>
    <t>29-11-2022 NEFT/AXISP00341134743/RIUP22/1371/PERFECT INNOVAT 84445.00</t>
  </si>
  <si>
    <t>26-04-2023 26-04-2023 NEFT/AXISP00384420634/SPUP23/0199/PERFECT INNOVAT 57124.00</t>
  </si>
  <si>
    <t>Jatmujehda Village - Boundary wall work</t>
  </si>
  <si>
    <t>GST release Note</t>
  </si>
  <si>
    <t>30-09-2022 NEFT/AXISP00323985690/RIUP22/856/PERFECT INNOVATI 99000.00</t>
  </si>
  <si>
    <t>21-10-2022 NEFT/AXISP00331059029/RIUP22/1104/PERFECT INNOVAT 297000.00</t>
  </si>
  <si>
    <t>24-05-2023 NEFT/AXISP00392230446/RIUP23/316/PERFECT INNOVATI 86884.00</t>
  </si>
  <si>
    <t xml:space="preserve">Mustafabad Village Pipe laying work </t>
  </si>
  <si>
    <t>12-10-2022 NEFT/AXISP00327681880/RIUP22/956/PERFECT INNOVATI 297000.00</t>
  </si>
  <si>
    <t>18-11-2022 NEFT/AXISP00338948739/RIUP22/1294/PERFECT INNOVAT 99000.00</t>
  </si>
  <si>
    <t>18-11-2022 NEFT/AXISP00338948741/RIUP22/1295/PERFECT INNOVAT 55102.00</t>
  </si>
  <si>
    <t>07-12-2022 NEFT/AXISP00344059035/RIUP22/1339/PERFECT INNOVAT 243868.00</t>
  </si>
  <si>
    <t>01-05-2023 NEFT/AXISP00385697767/SPUP23/0197/PERFECT INNOVATION 96720.00</t>
  </si>
  <si>
    <t>26-06-2023 NEFT/AXISP00400739625/RIUP23/844/PERFECT INNOVATI 180096.00</t>
  </si>
  <si>
    <t>30-06-2023 NEFT/AXISP00402149245/RIUP23/931/PERFECT INNOVATI 43808.00</t>
  </si>
  <si>
    <t xml:space="preserve">Niyamu Village Pipe laying work </t>
  </si>
  <si>
    <t>16-05-2022 NEFT/AXISP00288581003/RIUP0098/PERFECT INNOVATION 49500.00</t>
  </si>
  <si>
    <t>24-05-2022 NEFT/AXISP00290382997/RIUP0115A/PERFECT INNOVATIO 49500.00</t>
  </si>
  <si>
    <t>08-06-2022 NEFT/AXISP00294627795/RIUP22/162/PERFECT INNOVATI 99000.00</t>
  </si>
  <si>
    <t>28-06-2022 NEFT/AXISP00298922859/RIUP22/271/PERFECT INNOVATI 99000.00</t>
  </si>
  <si>
    <t>24-08-2022 NEFT/AXISP00314011495/RIUP22/593/PERFECT INNOVATI 99000.00</t>
  </si>
  <si>
    <t>01-10-2022 NEFT/AXISP00324527338/RIUP22/860/PERFECT INNOVATI 79200.00</t>
  </si>
  <si>
    <t>19-11-2022 NEFT/AXISP00339152073/RIUP22/1303/PERFECT INNOVAT 111616.00</t>
  </si>
  <si>
    <t xml:space="preserve">Tigari Village Pipe laying work </t>
  </si>
  <si>
    <t>16-05-2022 NEFT/AXISP00288581001/RIUP0097/PERFECT INNOVATION 49500.00</t>
  </si>
  <si>
    <t>24-05-2022 NEFT/AXISP00290382998/RIUP0114A/PERFECT INNOVATIO 49500.00</t>
  </si>
  <si>
    <t>08-06-2022 NEFT/AXISP00294627796/RIUP22/168/PERFECT INNOVATI 148500.00</t>
  </si>
  <si>
    <t>28-06-2022 NEFT/AXISP00298922860/RIUP22/270/PERFECT INNOVATI 99000.00</t>
  </si>
  <si>
    <t>24-08-2022 NEFT/AXISP00314011494/RIUP22/595/PERFECT INNOVATI 99000.00</t>
  </si>
  <si>
    <t>03-09-2022 NEFT/AXISP00316992479/RIUP22/674/PERFECT INNOVATI 49500.00</t>
  </si>
  <si>
    <t>06-10-2022 NEFT/AXISP00325907758/RIUP22/906/PERFECT INNOVATI 167779.00</t>
  </si>
  <si>
    <t>01-11-2022 NEFT/AXISP00333506348/RIUP22/1133/PERFECT INNOVAT 151012.00</t>
  </si>
  <si>
    <t>03-01-2023 NEFT/AXISP00351384282/RIUP22/1753/PERFECT INNOVAT 529551.00</t>
  </si>
  <si>
    <t>08-05-2023 NEFT/AXISP00388579389/RIUP23/124/PERFECT INNOVATI ₹ 1,80,271.00</t>
  </si>
  <si>
    <t>10-05-2023 NEFT/AXISP00388990934/RIUP23/123/PERFECT INNOVATI 155676.00</t>
  </si>
  <si>
    <t>25-05-2023 NEFT/AXISP00392595798/RIUP23/341/PERFECT INNOVATI 43849.00</t>
  </si>
  <si>
    <t xml:space="preserve">Jatmujheda Village Pipe laying work </t>
  </si>
  <si>
    <t>GST RELEASE NOTE</t>
  </si>
  <si>
    <t>13-05-2022 NEFT/AXISP00288448206/RIUP0091/PERFECT INNOVATION 49500.00</t>
  </si>
  <si>
    <t>24-05-2022 NEFT/AXISP00290314618/RIUP0113/PERFECT INNOVATION 49500.00</t>
  </si>
  <si>
    <t>07-06-2022 NEFT/AXISP00294056241/RIUP22/167/PERFECT INNOVATI 99000.00</t>
  </si>
  <si>
    <t>18-06-2022 NEFT/AXISP00296897218/RIUP22/231/PERFECT INNOVATI 99000.00</t>
  </si>
  <si>
    <t>28-06-2022 NEFT/AXISP00298922861/RIUP22/269/PERFECT INNOVATI 99000.00</t>
  </si>
  <si>
    <t>24-08-2022 NEFT/AXISP00314011496/RIUP22/594/PERFECT INNOVATI 99000.00</t>
  </si>
  <si>
    <t>01-10-2022 NEFT/AXISP00324596958/RIUP22/861/PERFECT INNOVATI 49500.00</t>
  </si>
  <si>
    <t>19-11-2022 NEFT/AXISP00339152074/RIUP22/1304/PERFECT INNOVAT 122104.00</t>
  </si>
  <si>
    <t>18-05-2023 NEFT/AXISP00391135617/RIUP23/228/PERFECT INNOVATI 263792.00</t>
  </si>
  <si>
    <t>30-09-2023 NEFT/AXISP00429227613/RIUP23/2351/PERFECT INNOVATION/ICIC0000667 186683.00</t>
  </si>
  <si>
    <t>11-07-2023 NEFT/AXISP00406114770/RIUP23/883/PERFECT INNOVATI 66259.00</t>
  </si>
  <si>
    <t>SPUP23/099</t>
  </si>
  <si>
    <t>SPUP23/342</t>
  </si>
  <si>
    <t>SPUP23/0103</t>
  </si>
  <si>
    <t>30-12-2023 NEFT/AXISP00457527701/RIUP23/4043/PERFECT INNOVATION/ICIC0000667 396000.00</t>
  </si>
  <si>
    <t>12-01-2024 NEFT/AXISP00462195176/RIUP23/4091/PERFECT INNOVATION/ICIC0000667 356459.00</t>
  </si>
  <si>
    <t>12-01-2024 NEFT/AXISP00462195177/RIUP23/3910/PERFECT INNOVATION/ICIC0000667 83947.00</t>
  </si>
  <si>
    <t>05-02-2024 NEFT/AXISP00468222678/RIUP23/4180/PERFECT INNOVATION/ICIC0000667 169562.00</t>
  </si>
  <si>
    <t>05-02-2024 NEFT/AXISP00468222680/RIUP23/4292/PERFECT INNOVATION/ICIC0000667 195891.00</t>
  </si>
  <si>
    <t>07-06-2024 NEFT/AXISP00507505916/RIUP24/0671/PERFECT INNOVATION/ICIC0000667 150000.00</t>
  </si>
  <si>
    <t>16-07-2024 NEFT/AXISP00519021666/RIUP24/0893/PERFECT INNOVATION/ICIC0000667 60000.00</t>
  </si>
  <si>
    <t>06-07-2024 NEFT/AXISP00516322325/RIUP23/4291/PERFECT INNOVATION/ICIC0000667 86706.00</t>
  </si>
  <si>
    <t>23-10-2024 NEFT/AXISP00557269331/RIUP24/0894/PERFECT INNOVATION/ICIC0000667 108756.00</t>
  </si>
  <si>
    <t>24-02-2025 NEFT/AXISP00621171382/RIUP24/3232/PERFECT INNOVATION/ICIC0000667 198000.00</t>
  </si>
  <si>
    <t>PMC_No</t>
  </si>
  <si>
    <t>Subcontractor:</t>
  </si>
  <si>
    <t>State:</t>
  </si>
  <si>
    <t>Uttar Pradesh</t>
  </si>
  <si>
    <t>District:</t>
  </si>
  <si>
    <t>Muzaffarnagar</t>
  </si>
  <si>
    <t>Block:</t>
  </si>
  <si>
    <t xml:space="preserve"> Jatmujheda Village Construction of Pump house work  </t>
  </si>
  <si>
    <t xml:space="preserve">MUTHRA VILLAGE  PIPE LAYING WORK </t>
  </si>
  <si>
    <t xml:space="preserve"> MUTHRA VILLAGE  PIPE LAYING WORK 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</si>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</sst>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sz val="9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2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14" fontId="3" fillId="2" borderId="6" xfId="0" applyNumberFormat="1" applyFont="1" applyFill="1" applyBorder="1" applyAlignment="1">
      <alignment horizontal="center" vertical="center"/>
    </xf>
    <xf numFmtId="43" fontId="0" fillId="2" borderId="0" xfId="0" applyNumberFormat="1" applyFill="1" applyAlignment="1">
      <alignment vertical="center"/>
    </xf>
    <xf numFmtId="0" fontId="0" fillId="3" borderId="6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3" fontId="3" fillId="2" borderId="13" xfId="1" applyNumberFormat="1" applyFont="1" applyFill="1" applyBorder="1" applyAlignment="1">
      <alignment vertical="center"/>
    </xf>
    <xf numFmtId="9" fontId="3" fillId="2" borderId="13" xfId="1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9" fontId="3" fillId="3" borderId="6" xfId="1" applyNumberFormat="1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165" fontId="3" fillId="2" borderId="6" xfId="1" applyNumberFormat="1" applyFont="1" applyFill="1" applyBorder="1" applyAlignment="1">
      <alignment vertical="center"/>
    </xf>
    <xf numFmtId="14" fontId="3" fillId="2" borderId="6" xfId="1" applyNumberFormat="1" applyFont="1" applyFill="1" applyBorder="1" applyAlignment="1">
      <alignment vertical="center"/>
    </xf>
    <xf numFmtId="0" fontId="0" fillId="0" borderId="6" xfId="0" applyBorder="1" applyAlignment="1">
      <alignment vertical="center" wrapText="1"/>
    </xf>
    <xf numFmtId="14" fontId="3" fillId="3" borderId="6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0" fontId="5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5" fillId="2" borderId="17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5" fillId="2" borderId="21" xfId="1" applyNumberFormat="1" applyFont="1" applyFill="1" applyBorder="1" applyAlignment="1">
      <alignment vertical="center"/>
    </xf>
    <xf numFmtId="43" fontId="5" fillId="2" borderId="22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0" fontId="10" fillId="2" borderId="6" xfId="0" applyFont="1" applyFill="1" applyBorder="1" applyAlignment="1">
      <alignment horizontal="center" vertical="center"/>
    </xf>
    <xf numFmtId="43" fontId="10" fillId="2" borderId="6" xfId="1" applyNumberFormat="1" applyFont="1" applyFill="1" applyBorder="1" applyAlignment="1">
      <alignment vertical="center"/>
    </xf>
    <xf numFmtId="43" fontId="11" fillId="2" borderId="6" xfId="1" applyNumberFormat="1" applyFont="1" applyFill="1" applyBorder="1" applyAlignment="1">
      <alignment vertical="center"/>
    </xf>
    <xf numFmtId="14" fontId="3" fillId="2" borderId="0" xfId="0" applyNumberFormat="1" applyFont="1" applyFill="1" applyAlignment="1">
      <alignment vertical="center"/>
    </xf>
    <xf numFmtId="43" fontId="8" fillId="2" borderId="11" xfId="1" applyNumberFormat="1" applyFont="1" applyFill="1" applyBorder="1" applyAlignment="1">
      <alignment horizontal="center" vertical="center"/>
    </xf>
    <xf numFmtId="43" fontId="8" fillId="2" borderId="1" xfId="1" applyNumberFormat="1" applyFont="1" applyFill="1" applyBorder="1" applyAlignment="1">
      <alignment horizontal="center" vertical="center"/>
    </xf>
    <xf numFmtId="43" fontId="8" fillId="2" borderId="12" xfId="1" applyNumberFormat="1" applyFont="1" applyFill="1" applyBorder="1" applyAlignment="1">
      <alignment horizontal="center" vertical="center"/>
    </xf>
    <xf numFmtId="43" fontId="8" fillId="2" borderId="0" xfId="1" applyNumberFormat="1" applyFont="1" applyFill="1" applyBorder="1" applyAlignment="1">
      <alignment horizontal="center" vertical="center"/>
    </xf>
    <xf numFmtId="43" fontId="9" fillId="2" borderId="0" xfId="1" applyNumberFormat="1" applyFont="1" applyFill="1" applyBorder="1" applyAlignment="1">
      <alignment horizontal="center" vertical="center"/>
    </xf>
    <xf numFmtId="43" fontId="0" fillId="2" borderId="0" xfId="1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3" fontId="8" fillId="2" borderId="3" xfId="1" applyNumberFormat="1" applyFont="1" applyFill="1" applyBorder="1" applyAlignment="1">
      <alignment horizontal="center" vertical="center"/>
    </xf>
    <xf numFmtId="43" fontId="8" fillId="2" borderId="7" xfId="1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vertical="center"/>
    </xf>
    <xf numFmtId="0" fontId="6" fillId="0" borderId="0" xfId="0" applyFont="1"/>
    <xf numFmtId="0" fontId="6" fillId="2" borderId="13" xfId="0" applyFont="1" applyFill="1" applyBorder="1" applyAlignment="1">
      <alignment horizontal="center" vertical="center" wrapText="1"/>
    </xf>
    <xf numFmtId="14" fontId="6" fillId="2" borderId="13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64" fontId="12" fillId="2" borderId="13" xfId="1" applyFont="1" applyFill="1" applyBorder="1" applyAlignment="1">
      <alignment horizontal="center" vertical="center"/>
    </xf>
    <xf numFmtId="164" fontId="6" fillId="2" borderId="13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16</xdr:col>
      <xdr:colOff>523875</xdr:colOff>
      <xdr:row>107</xdr:row>
      <xdr:rowOff>161925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952500"/>
          <a:ext cx="7839075" cy="19592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10"/>
  <sheetViews>
    <sheetView tabSelected="1" workbookViewId="0">
      <pane ySplit="5" topLeftCell="A6" activePane="bottomLeft" state="frozen"/>
      <selection pane="bottomLeft" activeCell="A14" sqref="A14"/>
    </sheetView>
  </sheetViews>
  <sheetFormatPr defaultColWidth="9" defaultRowHeight="15" x14ac:dyDescent="0.25"/>
  <cols>
    <col min="1" max="1" width="18" style="2" customWidth="1"/>
    <col min="2" max="2" width="30" style="2" customWidth="1"/>
    <col min="3" max="3" width="13.42578125" style="2" bestFit="1" customWidth="1"/>
    <col min="4" max="4" width="11.5703125" style="2" bestFit="1" customWidth="1"/>
    <col min="5" max="5" width="13.28515625" style="2" bestFit="1" customWidth="1"/>
    <col min="6" max="7" width="13.28515625" style="2" customWidth="1"/>
    <col min="8" max="8" width="14.7109375" style="15" customWidth="1"/>
    <col min="9" max="9" width="12.85546875" style="15" bestFit="1" customWidth="1"/>
    <col min="10" max="10" width="10.7109375" style="2" bestFit="1" customWidth="1"/>
    <col min="11" max="13" width="12.7109375" style="2" customWidth="1"/>
    <col min="14" max="16" width="14.85546875" style="2" customWidth="1"/>
    <col min="17" max="17" width="10.42578125" style="2" bestFit="1" customWidth="1"/>
    <col min="18" max="18" width="21.7109375" style="2" hidden="1" customWidth="1"/>
    <col min="19" max="19" width="12.7109375" style="2" hidden="1" customWidth="1"/>
    <col min="20" max="20" width="13.7109375" style="2" hidden="1" customWidth="1"/>
    <col min="21" max="21" width="15" style="2" bestFit="1" customWidth="1"/>
    <col min="22" max="22" width="85.7109375" style="2" customWidth="1"/>
    <col min="23" max="16384" width="9" style="2"/>
  </cols>
  <sheetData>
    <row r="1" spans="1:70" x14ac:dyDescent="0.25">
      <c r="A1" s="69" t="s">
        <v>92</v>
      </c>
      <c r="B1" t="s">
        <v>16</v>
      </c>
      <c r="E1" s="3"/>
      <c r="F1" s="3"/>
      <c r="G1" s="3"/>
      <c r="H1" s="4"/>
      <c r="I1" s="4"/>
    </row>
    <row r="2" spans="1:70" ht="21" x14ac:dyDescent="0.25">
      <c r="A2" s="69" t="s">
        <v>93</v>
      </c>
      <c r="B2" t="s">
        <v>94</v>
      </c>
      <c r="C2" s="5"/>
      <c r="D2" s="5"/>
      <c r="G2" s="6"/>
      <c r="I2" s="6"/>
      <c r="J2" s="7"/>
      <c r="K2" s="7"/>
      <c r="L2" s="7"/>
      <c r="M2" s="7"/>
      <c r="N2" s="7"/>
      <c r="O2" s="7"/>
      <c r="P2" s="7"/>
      <c r="Q2" s="54">
        <v>45478</v>
      </c>
      <c r="R2" s="7"/>
      <c r="S2" s="7"/>
      <c r="T2" s="7"/>
    </row>
    <row r="3" spans="1:70" ht="21.75" thickBot="1" x14ac:dyDescent="0.3">
      <c r="A3" s="69" t="s">
        <v>95</v>
      </c>
      <c r="B3" t="s">
        <v>96</v>
      </c>
      <c r="C3" s="5"/>
      <c r="D3" s="5"/>
      <c r="G3" s="6"/>
      <c r="I3" s="6"/>
      <c r="J3" s="7"/>
      <c r="K3" s="7"/>
      <c r="L3" s="7"/>
      <c r="M3" s="7"/>
      <c r="N3" s="7"/>
      <c r="O3" s="7"/>
      <c r="P3" s="7"/>
      <c r="Q3" s="54"/>
      <c r="R3" s="7"/>
      <c r="S3" s="7"/>
      <c r="T3" s="7"/>
    </row>
    <row r="4" spans="1:70" ht="15.75" thickBot="1" x14ac:dyDescent="0.3">
      <c r="A4" s="69" t="s">
        <v>97</v>
      </c>
      <c r="B4" t="s">
        <v>96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R4" s="7"/>
      <c r="S4" s="10"/>
      <c r="T4" s="10"/>
      <c r="U4" s="10"/>
      <c r="V4" s="10"/>
    </row>
    <row r="5" spans="1:70" ht="41.25" customHeight="1" thickBot="1" x14ac:dyDescent="0.3">
      <c r="A5" s="68" t="s">
        <v>91</v>
      </c>
      <c r="B5" s="70" t="s">
        <v>101</v>
      </c>
      <c r="C5" s="71" t="s">
        <v>102</v>
      </c>
      <c r="D5" s="72" t="s">
        <v>103</v>
      </c>
      <c r="E5" s="70" t="s">
        <v>104</v>
      </c>
      <c r="F5" s="70" t="s">
        <v>105</v>
      </c>
      <c r="G5" s="72" t="s">
        <v>106</v>
      </c>
      <c r="H5" s="73" t="s">
        <v>107</v>
      </c>
      <c r="I5" s="74" t="s">
        <v>0</v>
      </c>
      <c r="J5" s="70" t="s">
        <v>108</v>
      </c>
      <c r="K5" s="70" t="s">
        <v>109</v>
      </c>
      <c r="L5" s="70" t="s">
        <v>110</v>
      </c>
      <c r="M5" s="70" t="s">
        <v>111</v>
      </c>
      <c r="N5" s="70" t="s">
        <v>112</v>
      </c>
      <c r="O5" s="25" t="s">
        <v>9</v>
      </c>
      <c r="P5" s="70" t="s">
        <v>113</v>
      </c>
      <c r="Q5" s="1"/>
      <c r="R5" s="24" t="s">
        <v>1</v>
      </c>
      <c r="S5" s="24" t="s">
        <v>0</v>
      </c>
      <c r="T5" s="24" t="s">
        <v>3</v>
      </c>
      <c r="U5" s="70" t="s">
        <v>114</v>
      </c>
      <c r="V5" s="23" t="s">
        <v>2</v>
      </c>
    </row>
    <row r="6" spans="1:70" x14ac:dyDescent="0.25">
      <c r="B6" s="26"/>
      <c r="C6" s="26"/>
      <c r="D6" s="26"/>
      <c r="E6" s="26"/>
      <c r="F6" s="26"/>
      <c r="G6" s="26"/>
      <c r="H6" s="27">
        <v>0.18</v>
      </c>
      <c r="I6" s="26"/>
      <c r="J6" s="27">
        <v>0.01</v>
      </c>
      <c r="K6" s="27">
        <v>0.05</v>
      </c>
      <c r="L6" s="27">
        <v>0.1</v>
      </c>
      <c r="M6" s="27">
        <v>0.1</v>
      </c>
      <c r="N6" s="27">
        <v>0.18</v>
      </c>
      <c r="O6" s="27"/>
      <c r="P6" s="26"/>
      <c r="Q6" s="28"/>
      <c r="R6" s="26"/>
      <c r="S6" s="26"/>
      <c r="T6" s="27">
        <v>0.01</v>
      </c>
      <c r="U6" s="26"/>
      <c r="V6" s="26"/>
    </row>
    <row r="7" spans="1:70" s="17" customFormat="1" x14ac:dyDescent="0.25">
      <c r="B7" s="18"/>
      <c r="C7" s="18"/>
      <c r="D7" s="18"/>
      <c r="E7" s="18"/>
      <c r="F7" s="18"/>
      <c r="G7" s="18"/>
      <c r="H7" s="29"/>
      <c r="I7" s="18"/>
      <c r="J7" s="29"/>
      <c r="K7" s="29"/>
      <c r="L7" s="29"/>
      <c r="M7" s="29"/>
      <c r="N7" s="29"/>
      <c r="O7" s="29"/>
      <c r="P7" s="18"/>
      <c r="Q7" s="30">
        <f>A8</f>
        <v>52746</v>
      </c>
      <c r="R7" s="18"/>
      <c r="S7" s="18"/>
      <c r="T7" s="29"/>
      <c r="U7" s="18"/>
      <c r="V7" s="1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r="8" spans="1:70" x14ac:dyDescent="0.25">
      <c r="A8" s="2">
        <v>52746</v>
      </c>
      <c r="B8" s="31" t="s">
        <v>4</v>
      </c>
      <c r="C8" s="19">
        <v>44824</v>
      </c>
      <c r="D8" s="51">
        <v>7</v>
      </c>
      <c r="E8" s="11">
        <v>197792</v>
      </c>
      <c r="F8" s="11">
        <v>0</v>
      </c>
      <c r="G8" s="11">
        <f>E8-F8</f>
        <v>197792</v>
      </c>
      <c r="H8" s="11">
        <f>ROUND(G8*H6,0)</f>
        <v>35603</v>
      </c>
      <c r="I8" s="11">
        <f>G8+H8</f>
        <v>233395</v>
      </c>
      <c r="J8" s="11">
        <f>G8*$J$6</f>
        <v>1977.92</v>
      </c>
      <c r="K8" s="11">
        <f>G8*$K$6</f>
        <v>9889.6</v>
      </c>
      <c r="L8" s="11">
        <f>G8*$L$6</f>
        <v>19779.2</v>
      </c>
      <c r="M8" s="11">
        <f>G8*$M$6</f>
        <v>19779.2</v>
      </c>
      <c r="N8" s="11">
        <f>H8</f>
        <v>35603</v>
      </c>
      <c r="O8" s="11"/>
      <c r="P8" s="11">
        <f>ROUND(I8-SUM(J8:N8),0)</f>
        <v>146366</v>
      </c>
      <c r="Q8" s="32"/>
      <c r="R8" s="11" t="s">
        <v>6</v>
      </c>
      <c r="S8" s="11">
        <v>200000</v>
      </c>
      <c r="T8" s="11">
        <f>S8*$T$6</f>
        <v>2000</v>
      </c>
      <c r="U8" s="11">
        <f>S8-T8</f>
        <v>198000</v>
      </c>
      <c r="V8" s="33" t="s">
        <v>5</v>
      </c>
    </row>
    <row r="9" spans="1:70" x14ac:dyDescent="0.25">
      <c r="A9" s="2">
        <v>52746</v>
      </c>
      <c r="B9" s="31" t="s">
        <v>4</v>
      </c>
      <c r="C9" s="19">
        <v>45026</v>
      </c>
      <c r="D9" s="51">
        <v>1</v>
      </c>
      <c r="E9" s="11">
        <v>626725.81000000006</v>
      </c>
      <c r="F9" s="11">
        <v>38661.300000000003</v>
      </c>
      <c r="G9" s="34">
        <f>E9-F9</f>
        <v>588064.51</v>
      </c>
      <c r="H9" s="11">
        <f>ROUND(G9*H6,0)</f>
        <v>105852</v>
      </c>
      <c r="I9" s="11">
        <f>G9+H9</f>
        <v>693916.51</v>
      </c>
      <c r="J9" s="11">
        <f>G9*$J$6</f>
        <v>5880.6451000000006</v>
      </c>
      <c r="K9" s="11">
        <f>G9*$K$6</f>
        <v>29403.2255</v>
      </c>
      <c r="L9" s="11">
        <f>G9*$L$6</f>
        <v>58806.451000000001</v>
      </c>
      <c r="M9" s="11">
        <f>G9*$M$6</f>
        <v>58806.451000000001</v>
      </c>
      <c r="N9" s="11">
        <f>H9</f>
        <v>105852</v>
      </c>
      <c r="O9" s="11">
        <v>179464</v>
      </c>
      <c r="P9" s="11">
        <f>ROUND(I9-SUM(J9:O9),0)</f>
        <v>255704</v>
      </c>
      <c r="Q9" s="32"/>
      <c r="R9" s="11" t="s">
        <v>8</v>
      </c>
      <c r="S9" s="11">
        <v>150000</v>
      </c>
      <c r="T9" s="11">
        <f>S9*$T$6</f>
        <v>1500</v>
      </c>
      <c r="U9" s="11">
        <f>S9-T9</f>
        <v>148500</v>
      </c>
      <c r="V9" s="33" t="s">
        <v>7</v>
      </c>
    </row>
    <row r="10" spans="1:70" x14ac:dyDescent="0.25">
      <c r="A10" s="2">
        <v>52746</v>
      </c>
      <c r="B10" s="31" t="s">
        <v>11</v>
      </c>
      <c r="C10" s="19">
        <v>45026</v>
      </c>
      <c r="D10" s="51">
        <v>7</v>
      </c>
      <c r="E10" s="11">
        <v>35603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f>E10</f>
        <v>35603</v>
      </c>
      <c r="Q10" s="32"/>
      <c r="R10" s="11" t="s">
        <v>80</v>
      </c>
      <c r="S10" s="11">
        <v>50000</v>
      </c>
      <c r="T10" s="11">
        <f t="shared" ref="T10" si="0">S10*$T$6</f>
        <v>500</v>
      </c>
      <c r="U10" s="11">
        <v>49500</v>
      </c>
      <c r="V10" s="33" t="s">
        <v>15</v>
      </c>
    </row>
    <row r="11" spans="1:70" x14ac:dyDescent="0.25">
      <c r="A11" s="2">
        <v>52746</v>
      </c>
      <c r="B11" s="31" t="s">
        <v>11</v>
      </c>
      <c r="C11" s="35">
        <v>45068</v>
      </c>
      <c r="D11" s="51">
        <v>1</v>
      </c>
      <c r="E11" s="11">
        <v>105852</v>
      </c>
      <c r="F11" s="11"/>
      <c r="G11" s="11">
        <f>E11-F11</f>
        <v>105852</v>
      </c>
      <c r="H11" s="11">
        <v>0</v>
      </c>
      <c r="I11" s="11">
        <f>G11+H11</f>
        <v>105852</v>
      </c>
      <c r="J11" s="11">
        <v>0</v>
      </c>
      <c r="K11" s="11">
        <v>0</v>
      </c>
      <c r="L11" s="11"/>
      <c r="M11" s="11"/>
      <c r="N11" s="11">
        <v>0</v>
      </c>
      <c r="O11" s="11"/>
      <c r="P11" s="11">
        <f>I11-SUM(J11:N11)</f>
        <v>105852</v>
      </c>
      <c r="Q11" s="32"/>
      <c r="R11" s="11" t="s">
        <v>12</v>
      </c>
      <c r="S11" s="11">
        <v>35603</v>
      </c>
      <c r="T11" s="11">
        <f t="shared" ref="T11:T13" si="1">S11*$T$6</f>
        <v>356.03000000000003</v>
      </c>
      <c r="U11" s="11">
        <v>35603</v>
      </c>
      <c r="V11" s="33" t="s">
        <v>10</v>
      </c>
    </row>
    <row r="12" spans="1:70" x14ac:dyDescent="0.25">
      <c r="A12" s="2">
        <v>52746</v>
      </c>
      <c r="B12" s="11"/>
      <c r="C12" s="35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32"/>
      <c r="R12" s="11" t="s">
        <v>78</v>
      </c>
      <c r="S12" s="11">
        <v>15958</v>
      </c>
      <c r="T12" s="11">
        <f t="shared" si="1"/>
        <v>159.58000000000001</v>
      </c>
      <c r="U12" s="11">
        <v>15958</v>
      </c>
      <c r="V12" s="36" t="s">
        <v>13</v>
      </c>
    </row>
    <row r="13" spans="1:70" x14ac:dyDescent="0.25">
      <c r="A13" s="2">
        <v>52746</v>
      </c>
      <c r="B13" s="11"/>
      <c r="C13" s="35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32"/>
      <c r="R13" s="11" t="s">
        <v>79</v>
      </c>
      <c r="S13" s="11">
        <v>105851</v>
      </c>
      <c r="T13" s="11">
        <f t="shared" si="1"/>
        <v>1058.51</v>
      </c>
      <c r="U13" s="11">
        <v>105851</v>
      </c>
      <c r="V13" s="22" t="s">
        <v>14</v>
      </c>
    </row>
    <row r="14" spans="1:70" x14ac:dyDescent="0.25">
      <c r="B14" s="11"/>
      <c r="C14" s="35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32"/>
      <c r="R14" s="11"/>
      <c r="S14" s="11"/>
      <c r="T14" s="11"/>
      <c r="U14" s="11"/>
      <c r="V14" s="33"/>
    </row>
    <row r="15" spans="1:70" x14ac:dyDescent="0.25">
      <c r="B15" s="11"/>
      <c r="C15" s="35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32"/>
      <c r="R15" s="11"/>
      <c r="S15" s="11"/>
      <c r="T15" s="11"/>
      <c r="U15" s="11"/>
      <c r="V15" s="33"/>
    </row>
    <row r="16" spans="1:70" x14ac:dyDescent="0.25">
      <c r="B16" s="11"/>
      <c r="C16" s="35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32"/>
      <c r="R16" s="11"/>
      <c r="S16" s="11"/>
      <c r="T16" s="11"/>
      <c r="U16" s="11"/>
      <c r="V16" s="33"/>
    </row>
    <row r="17" spans="1:70" x14ac:dyDescent="0.25">
      <c r="B17" s="11"/>
      <c r="C17" s="35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32"/>
      <c r="R17" s="11"/>
      <c r="S17" s="11"/>
      <c r="T17" s="11"/>
      <c r="U17" s="11"/>
      <c r="V17" s="33"/>
    </row>
    <row r="18" spans="1:70" x14ac:dyDescent="0.25">
      <c r="B18" s="11"/>
      <c r="C18" s="35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32"/>
      <c r="R18" s="11"/>
      <c r="S18" s="11"/>
      <c r="T18" s="11"/>
      <c r="U18" s="11"/>
      <c r="V18" s="33"/>
    </row>
    <row r="19" spans="1:70" s="17" customFormat="1" x14ac:dyDescent="0.25">
      <c r="B19" s="18"/>
      <c r="C19" s="3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30">
        <f>A20</f>
        <v>52559</v>
      </c>
      <c r="R19" s="18"/>
      <c r="S19" s="18"/>
      <c r="T19" s="18"/>
      <c r="U19" s="18"/>
      <c r="V19" s="21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 spans="1:70" x14ac:dyDescent="0.25">
      <c r="A20" s="2">
        <v>52559</v>
      </c>
      <c r="B20" s="11" t="s">
        <v>17</v>
      </c>
      <c r="C20" s="35">
        <v>44880</v>
      </c>
      <c r="D20" s="52">
        <v>13</v>
      </c>
      <c r="E20" s="11">
        <v>381000</v>
      </c>
      <c r="F20" s="11">
        <v>61312</v>
      </c>
      <c r="G20" s="11">
        <v>319688</v>
      </c>
      <c r="H20" s="11">
        <v>57544</v>
      </c>
      <c r="I20" s="11">
        <v>377232</v>
      </c>
      <c r="J20" s="11">
        <v>3196.88</v>
      </c>
      <c r="K20" s="11">
        <v>31968.800000000003</v>
      </c>
      <c r="L20" s="11"/>
      <c r="M20" s="11"/>
      <c r="N20" s="11">
        <v>57544</v>
      </c>
      <c r="O20" s="11"/>
      <c r="P20" s="11">
        <v>284522</v>
      </c>
      <c r="Q20" s="32"/>
      <c r="R20" s="11"/>
      <c r="S20" s="11"/>
      <c r="T20" s="11"/>
      <c r="U20" s="11">
        <v>148500</v>
      </c>
      <c r="V20" s="33" t="s">
        <v>18</v>
      </c>
    </row>
    <row r="21" spans="1:70" x14ac:dyDescent="0.25">
      <c r="A21" s="2">
        <v>52559</v>
      </c>
      <c r="B21" s="11" t="s">
        <v>19</v>
      </c>
      <c r="C21" s="35">
        <v>45027</v>
      </c>
      <c r="D21" s="52">
        <v>13</v>
      </c>
      <c r="E21" s="11">
        <v>57544</v>
      </c>
      <c r="F21" s="11"/>
      <c r="G21" s="11">
        <v>57544</v>
      </c>
      <c r="H21" s="11">
        <v>0</v>
      </c>
      <c r="I21" s="11">
        <v>57544</v>
      </c>
      <c r="J21" s="11">
        <v>0</v>
      </c>
      <c r="K21" s="11">
        <v>0</v>
      </c>
      <c r="L21" s="11"/>
      <c r="M21" s="11"/>
      <c r="N21" s="11">
        <v>0</v>
      </c>
      <c r="O21" s="11"/>
      <c r="P21" s="11">
        <v>57544</v>
      </c>
      <c r="Q21" s="32"/>
      <c r="R21" s="11"/>
      <c r="S21" s="11"/>
      <c r="T21" s="11"/>
      <c r="U21" s="11">
        <v>136022</v>
      </c>
      <c r="V21" s="33" t="s">
        <v>20</v>
      </c>
    </row>
    <row r="22" spans="1:70" x14ac:dyDescent="0.25">
      <c r="A22" s="2">
        <v>52559</v>
      </c>
      <c r="B22" s="11"/>
      <c r="C22" s="35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32"/>
      <c r="R22" s="11"/>
      <c r="S22" s="11"/>
      <c r="T22" s="11"/>
      <c r="U22" s="11">
        <v>57544</v>
      </c>
      <c r="V22" s="33" t="s">
        <v>21</v>
      </c>
    </row>
    <row r="23" spans="1:70" x14ac:dyDescent="0.25">
      <c r="B23" s="11"/>
      <c r="C23" s="35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32"/>
      <c r="R23" s="11"/>
      <c r="S23" s="11"/>
      <c r="T23" s="11"/>
      <c r="U23" s="11"/>
      <c r="V23" s="33"/>
    </row>
    <row r="24" spans="1:70" s="17" customFormat="1" x14ac:dyDescent="0.25">
      <c r="B24" s="18"/>
      <c r="C24" s="3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0">
        <f>A25</f>
        <v>52288</v>
      </c>
      <c r="R24" s="18"/>
      <c r="S24" s="18"/>
      <c r="T24" s="18"/>
      <c r="U24" s="18"/>
      <c r="V24" s="21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1:70" x14ac:dyDescent="0.25">
      <c r="A25" s="2">
        <v>52288</v>
      </c>
      <c r="B25" s="11" t="s">
        <v>98</v>
      </c>
      <c r="C25" s="35">
        <v>44881</v>
      </c>
      <c r="D25" s="52">
        <v>15</v>
      </c>
      <c r="E25" s="11">
        <v>381000</v>
      </c>
      <c r="F25" s="11">
        <v>61915</v>
      </c>
      <c r="G25" s="11">
        <v>319085</v>
      </c>
      <c r="H25" s="11">
        <v>57435</v>
      </c>
      <c r="I25" s="11">
        <v>376520</v>
      </c>
      <c r="J25" s="11">
        <v>3191</v>
      </c>
      <c r="K25" s="11">
        <v>31909</v>
      </c>
      <c r="L25" s="11"/>
      <c r="M25" s="11"/>
      <c r="N25" s="11">
        <v>57435</v>
      </c>
      <c r="O25" s="11"/>
      <c r="P25" s="11">
        <v>283985</v>
      </c>
      <c r="Q25" s="32"/>
      <c r="R25" s="11"/>
      <c r="S25" s="11"/>
      <c r="T25" s="11"/>
      <c r="U25" s="11">
        <v>99000</v>
      </c>
      <c r="V25" s="33" t="s">
        <v>22</v>
      </c>
    </row>
    <row r="26" spans="1:70" x14ac:dyDescent="0.25">
      <c r="A26" s="2">
        <v>52288</v>
      </c>
      <c r="B26" s="11" t="s">
        <v>11</v>
      </c>
      <c r="C26" s="35">
        <v>45035</v>
      </c>
      <c r="D26" s="52">
        <v>15</v>
      </c>
      <c r="E26" s="11">
        <v>57435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>
        <v>57435</v>
      </c>
      <c r="Q26" s="32"/>
      <c r="R26" s="11"/>
      <c r="S26" s="11"/>
      <c r="T26" s="11"/>
      <c r="U26" s="11">
        <v>99000</v>
      </c>
      <c r="V26" s="33" t="s">
        <v>23</v>
      </c>
    </row>
    <row r="27" spans="1:70" x14ac:dyDescent="0.25">
      <c r="A27" s="2">
        <v>52288</v>
      </c>
      <c r="B27" s="11"/>
      <c r="C27" s="35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32"/>
      <c r="R27" s="11"/>
      <c r="S27" s="11"/>
      <c r="T27" s="11"/>
      <c r="U27" s="11">
        <v>85985</v>
      </c>
      <c r="V27" s="33" t="s">
        <v>24</v>
      </c>
    </row>
    <row r="28" spans="1:70" x14ac:dyDescent="0.25">
      <c r="A28" s="2">
        <v>52288</v>
      </c>
      <c r="B28" s="11"/>
      <c r="C28" s="35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32"/>
      <c r="R28" s="11"/>
      <c r="S28" s="11"/>
      <c r="T28" s="11"/>
      <c r="U28" s="11">
        <v>57436</v>
      </c>
      <c r="V28" s="33" t="s">
        <v>25</v>
      </c>
    </row>
    <row r="29" spans="1:70" x14ac:dyDescent="0.25">
      <c r="B29" s="11"/>
      <c r="C29" s="35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32"/>
      <c r="R29" s="11"/>
      <c r="S29" s="11"/>
      <c r="T29" s="11"/>
      <c r="U29" s="11"/>
      <c r="V29" s="33"/>
    </row>
    <row r="30" spans="1:70" s="17" customFormat="1" x14ac:dyDescent="0.25">
      <c r="B30" s="18"/>
      <c r="C30" s="3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30">
        <f>A31</f>
        <v>52287</v>
      </c>
      <c r="R30" s="18"/>
      <c r="S30" s="18"/>
      <c r="T30" s="18"/>
      <c r="U30" s="18"/>
      <c r="V30" s="21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1:70" x14ac:dyDescent="0.25">
      <c r="A31" s="2">
        <v>52287</v>
      </c>
      <c r="B31" s="11" t="s">
        <v>26</v>
      </c>
      <c r="C31" s="35">
        <v>44881</v>
      </c>
      <c r="D31" s="52">
        <v>16</v>
      </c>
      <c r="E31" s="11">
        <v>381000</v>
      </c>
      <c r="F31" s="11">
        <v>63646</v>
      </c>
      <c r="G31" s="11">
        <v>317354</v>
      </c>
      <c r="H31" s="11">
        <v>57124</v>
      </c>
      <c r="I31" s="11">
        <v>374478</v>
      </c>
      <c r="J31" s="11">
        <v>3173.54</v>
      </c>
      <c r="K31" s="11">
        <v>31735.4</v>
      </c>
      <c r="L31" s="11"/>
      <c r="M31" s="11"/>
      <c r="N31" s="11">
        <v>57124</v>
      </c>
      <c r="O31" s="11"/>
      <c r="P31" s="11">
        <v>282445</v>
      </c>
      <c r="Q31" s="32"/>
      <c r="R31" s="11"/>
      <c r="S31" s="11"/>
      <c r="T31" s="11"/>
      <c r="U31" s="11">
        <v>99000</v>
      </c>
      <c r="V31" s="33" t="s">
        <v>27</v>
      </c>
    </row>
    <row r="32" spans="1:70" x14ac:dyDescent="0.25">
      <c r="A32" s="2">
        <v>52287</v>
      </c>
      <c r="B32" s="11" t="s">
        <v>19</v>
      </c>
      <c r="C32" s="35">
        <v>45027</v>
      </c>
      <c r="D32" s="52">
        <v>16</v>
      </c>
      <c r="E32" s="11">
        <v>57124</v>
      </c>
      <c r="F32" s="11"/>
      <c r="G32" s="11">
        <v>57124</v>
      </c>
      <c r="H32" s="11">
        <v>0</v>
      </c>
      <c r="I32" s="11">
        <v>57124</v>
      </c>
      <c r="J32" s="11">
        <v>0</v>
      </c>
      <c r="K32" s="11">
        <v>0</v>
      </c>
      <c r="L32" s="11"/>
      <c r="M32" s="11"/>
      <c r="N32" s="11">
        <v>0</v>
      </c>
      <c r="O32" s="11"/>
      <c r="P32" s="11">
        <v>57124</v>
      </c>
      <c r="Q32" s="32"/>
      <c r="R32" s="11"/>
      <c r="S32" s="11"/>
      <c r="T32" s="11"/>
      <c r="U32" s="11">
        <v>99000</v>
      </c>
      <c r="V32" s="33" t="s">
        <v>28</v>
      </c>
    </row>
    <row r="33" spans="1:70" x14ac:dyDescent="0.25">
      <c r="A33" s="2">
        <v>52287</v>
      </c>
      <c r="B33" s="11"/>
      <c r="C33" s="35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32"/>
      <c r="R33" s="11"/>
      <c r="S33" s="11"/>
      <c r="T33" s="11"/>
      <c r="U33" s="11">
        <v>84445</v>
      </c>
      <c r="V33" s="33" t="s">
        <v>29</v>
      </c>
    </row>
    <row r="34" spans="1:70" x14ac:dyDescent="0.25">
      <c r="A34" s="2">
        <v>52287</v>
      </c>
      <c r="B34" s="11"/>
      <c r="C34" s="35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32"/>
      <c r="R34" s="11"/>
      <c r="S34" s="11"/>
      <c r="T34" s="11"/>
      <c r="U34" s="11">
        <v>57124</v>
      </c>
      <c r="V34" s="33" t="s">
        <v>30</v>
      </c>
    </row>
    <row r="35" spans="1:70" x14ac:dyDescent="0.25">
      <c r="B35" s="11"/>
      <c r="C35" s="35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32"/>
      <c r="R35" s="11"/>
      <c r="S35" s="11"/>
      <c r="T35" s="11"/>
      <c r="U35" s="11"/>
      <c r="V35" s="33"/>
    </row>
    <row r="36" spans="1:70" s="17" customFormat="1" x14ac:dyDescent="0.25">
      <c r="B36" s="18"/>
      <c r="C36" s="3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30">
        <f>A37</f>
        <v>52090</v>
      </c>
      <c r="R36" s="18"/>
      <c r="S36" s="18"/>
      <c r="T36" s="18"/>
      <c r="U36" s="18"/>
      <c r="V36" s="21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</row>
    <row r="37" spans="1:70" x14ac:dyDescent="0.25">
      <c r="A37" s="2">
        <v>52090</v>
      </c>
      <c r="B37" s="11" t="s">
        <v>31</v>
      </c>
      <c r="C37" s="35">
        <v>44849</v>
      </c>
      <c r="D37" s="52">
        <v>12</v>
      </c>
      <c r="E37" s="11">
        <v>482685</v>
      </c>
      <c r="F37" s="11">
        <v>0</v>
      </c>
      <c r="G37" s="11">
        <v>482685</v>
      </c>
      <c r="H37" s="11">
        <v>86883</v>
      </c>
      <c r="I37" s="11">
        <v>569568</v>
      </c>
      <c r="J37" s="11">
        <v>4826.8500000000004</v>
      </c>
      <c r="K37" s="11">
        <v>24134.25</v>
      </c>
      <c r="L37" s="11"/>
      <c r="M37" s="11"/>
      <c r="N37" s="11">
        <v>86883</v>
      </c>
      <c r="O37" s="11">
        <v>73968</v>
      </c>
      <c r="P37" s="11">
        <v>379756</v>
      </c>
      <c r="Q37" s="32"/>
      <c r="R37" s="11"/>
      <c r="S37" s="11"/>
      <c r="T37" s="11"/>
      <c r="U37" s="11">
        <v>99000</v>
      </c>
      <c r="V37" s="33" t="s">
        <v>33</v>
      </c>
    </row>
    <row r="38" spans="1:70" x14ac:dyDescent="0.25">
      <c r="A38" s="2">
        <v>52090</v>
      </c>
      <c r="B38" s="11" t="s">
        <v>32</v>
      </c>
      <c r="C38" s="35">
        <v>45040</v>
      </c>
      <c r="D38" s="52">
        <v>12</v>
      </c>
      <c r="E38" s="11">
        <v>86883</v>
      </c>
      <c r="F38" s="11">
        <v>0</v>
      </c>
      <c r="G38" s="11"/>
      <c r="H38" s="11"/>
      <c r="I38" s="11"/>
      <c r="J38" s="11">
        <v>0</v>
      </c>
      <c r="K38" s="11">
        <v>0</v>
      </c>
      <c r="L38" s="11"/>
      <c r="M38" s="11"/>
      <c r="N38" s="11"/>
      <c r="O38" s="11">
        <v>0</v>
      </c>
      <c r="P38" s="11">
        <v>86883</v>
      </c>
      <c r="Q38" s="32"/>
      <c r="R38" s="11"/>
      <c r="S38" s="11"/>
      <c r="T38" s="11"/>
      <c r="U38" s="11">
        <v>297000</v>
      </c>
      <c r="V38" s="33" t="s">
        <v>34</v>
      </c>
    </row>
    <row r="39" spans="1:70" x14ac:dyDescent="0.25">
      <c r="A39" s="2">
        <v>52090</v>
      </c>
      <c r="B39" s="11"/>
      <c r="C39" s="35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32"/>
      <c r="R39" s="11"/>
      <c r="S39" s="11"/>
      <c r="T39" s="11"/>
      <c r="U39" s="11">
        <v>86884</v>
      </c>
      <c r="V39" s="33" t="s">
        <v>35</v>
      </c>
    </row>
    <row r="40" spans="1:70" x14ac:dyDescent="0.25">
      <c r="B40" s="11"/>
      <c r="C40" s="35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32"/>
      <c r="R40" s="11"/>
      <c r="S40" s="11"/>
      <c r="T40" s="11"/>
      <c r="U40" s="11"/>
      <c r="V40" s="33"/>
    </row>
    <row r="41" spans="1:70" s="17" customFormat="1" x14ac:dyDescent="0.25">
      <c r="B41" s="18"/>
      <c r="C41" s="3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30">
        <f>A42</f>
        <v>51537</v>
      </c>
      <c r="R41" s="18"/>
      <c r="S41" s="18"/>
      <c r="T41" s="18"/>
      <c r="U41" s="18"/>
      <c r="V41" s="21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</row>
    <row r="42" spans="1:70" x14ac:dyDescent="0.25">
      <c r="A42" s="2">
        <v>51537</v>
      </c>
      <c r="B42" s="11" t="s">
        <v>36</v>
      </c>
      <c r="C42" s="35">
        <v>44832</v>
      </c>
      <c r="D42" s="52">
        <v>8</v>
      </c>
      <c r="E42" s="11">
        <v>306120</v>
      </c>
      <c r="F42" s="11">
        <v>0</v>
      </c>
      <c r="G42" s="11">
        <v>306120</v>
      </c>
      <c r="H42" s="11">
        <v>55102</v>
      </c>
      <c r="I42" s="11">
        <v>361222</v>
      </c>
      <c r="J42" s="11">
        <v>3061.2000000000003</v>
      </c>
      <c r="K42" s="11">
        <v>15306</v>
      </c>
      <c r="L42" s="11">
        <v>15306</v>
      </c>
      <c r="M42" s="11">
        <v>30612</v>
      </c>
      <c r="N42" s="11">
        <f>H42</f>
        <v>55102</v>
      </c>
      <c r="O42" s="11">
        <v>13355</v>
      </c>
      <c r="P42" s="11">
        <v>228480</v>
      </c>
      <c r="Q42" s="32"/>
      <c r="R42" s="11"/>
      <c r="S42" s="11"/>
      <c r="T42" s="11"/>
      <c r="U42" s="11">
        <v>297000</v>
      </c>
      <c r="V42" s="33" t="s">
        <v>37</v>
      </c>
    </row>
    <row r="43" spans="1:70" x14ac:dyDescent="0.25">
      <c r="A43" s="2">
        <v>51537</v>
      </c>
      <c r="B43" s="11" t="s">
        <v>19</v>
      </c>
      <c r="C43" s="35">
        <v>44865</v>
      </c>
      <c r="D43" s="52">
        <v>8</v>
      </c>
      <c r="E43" s="11">
        <v>55102</v>
      </c>
      <c r="F43" s="11">
        <v>0</v>
      </c>
      <c r="G43" s="11">
        <v>55102</v>
      </c>
      <c r="H43" s="11">
        <v>0</v>
      </c>
      <c r="I43" s="11">
        <v>55102</v>
      </c>
      <c r="J43" s="11">
        <v>0</v>
      </c>
      <c r="K43" s="11">
        <v>0</v>
      </c>
      <c r="L43" s="11">
        <v>0</v>
      </c>
      <c r="M43" s="11">
        <v>0</v>
      </c>
      <c r="N43" s="11">
        <f t="shared" ref="N43:N46" si="2">H43</f>
        <v>0</v>
      </c>
      <c r="O43" s="11">
        <v>0</v>
      </c>
      <c r="P43" s="11">
        <v>55102</v>
      </c>
      <c r="Q43" s="32"/>
      <c r="R43" s="11"/>
      <c r="S43" s="11"/>
      <c r="T43" s="11"/>
      <c r="U43" s="11">
        <v>99000</v>
      </c>
      <c r="V43" s="33" t="s">
        <v>38</v>
      </c>
    </row>
    <row r="44" spans="1:70" x14ac:dyDescent="0.25">
      <c r="A44" s="2">
        <v>51537</v>
      </c>
      <c r="B44" s="11" t="s">
        <v>36</v>
      </c>
      <c r="C44" s="35">
        <v>44881</v>
      </c>
      <c r="D44" s="52">
        <v>14</v>
      </c>
      <c r="E44" s="11">
        <v>582292</v>
      </c>
      <c r="F44" s="11">
        <v>44955</v>
      </c>
      <c r="G44" s="11">
        <v>537337</v>
      </c>
      <c r="H44" s="11">
        <v>96721</v>
      </c>
      <c r="I44" s="11">
        <v>634058</v>
      </c>
      <c r="J44" s="11">
        <v>5373.37</v>
      </c>
      <c r="K44" s="11">
        <v>26866.850000000002</v>
      </c>
      <c r="L44" s="11">
        <v>26866.850000000002</v>
      </c>
      <c r="M44" s="11">
        <v>53733.700000000004</v>
      </c>
      <c r="N44" s="11">
        <f t="shared" si="2"/>
        <v>96721</v>
      </c>
      <c r="O44" s="11">
        <v>13109</v>
      </c>
      <c r="P44" s="11">
        <v>411387</v>
      </c>
      <c r="Q44" s="32"/>
      <c r="R44" s="11"/>
      <c r="S44" s="11"/>
      <c r="T44" s="11"/>
      <c r="U44" s="11">
        <v>55102</v>
      </c>
      <c r="V44" s="33" t="s">
        <v>39</v>
      </c>
    </row>
    <row r="45" spans="1:70" x14ac:dyDescent="0.25">
      <c r="A45" s="2">
        <v>51537</v>
      </c>
      <c r="B45" s="11" t="s">
        <v>19</v>
      </c>
      <c r="C45" s="35">
        <v>45035</v>
      </c>
      <c r="D45" s="52">
        <v>14</v>
      </c>
      <c r="E45" s="11">
        <v>96721</v>
      </c>
      <c r="F45" s="11"/>
      <c r="G45" s="11">
        <v>96721</v>
      </c>
      <c r="H45" s="11">
        <v>0</v>
      </c>
      <c r="I45" s="11">
        <v>96721</v>
      </c>
      <c r="J45" s="11">
        <v>0</v>
      </c>
      <c r="K45" s="11">
        <v>0</v>
      </c>
      <c r="L45" s="11"/>
      <c r="M45" s="11"/>
      <c r="N45" s="11">
        <f t="shared" si="2"/>
        <v>0</v>
      </c>
      <c r="O45" s="11">
        <v>0</v>
      </c>
      <c r="P45" s="11">
        <v>96721</v>
      </c>
      <c r="Q45" s="32"/>
      <c r="R45" s="11"/>
      <c r="S45" s="11"/>
      <c r="T45" s="11"/>
      <c r="U45" s="11">
        <v>243868</v>
      </c>
      <c r="V45" s="33" t="s">
        <v>40</v>
      </c>
    </row>
    <row r="46" spans="1:70" x14ac:dyDescent="0.25">
      <c r="A46" s="2">
        <v>51537</v>
      </c>
      <c r="B46" s="11" t="s">
        <v>36</v>
      </c>
      <c r="C46" s="35">
        <v>45061</v>
      </c>
      <c r="D46" s="52">
        <v>4</v>
      </c>
      <c r="E46" s="11">
        <v>256860</v>
      </c>
      <c r="F46" s="11">
        <v>13487</v>
      </c>
      <c r="G46" s="11">
        <v>243373</v>
      </c>
      <c r="H46" s="11">
        <v>43807</v>
      </c>
      <c r="I46" s="11">
        <v>287180</v>
      </c>
      <c r="J46" s="11">
        <v>2433.73</v>
      </c>
      <c r="K46" s="11">
        <v>12168.650000000001</v>
      </c>
      <c r="L46" s="11">
        <v>24337.300000000003</v>
      </c>
      <c r="M46" s="11">
        <v>24337.300000000003</v>
      </c>
      <c r="N46" s="11">
        <f t="shared" si="2"/>
        <v>43807</v>
      </c>
      <c r="O46" s="11">
        <v>43807</v>
      </c>
      <c r="P46" s="11">
        <v>180096</v>
      </c>
      <c r="Q46" s="32"/>
      <c r="R46" s="11"/>
      <c r="S46" s="11"/>
      <c r="T46" s="11"/>
      <c r="U46" s="11">
        <v>96720</v>
      </c>
      <c r="V46" s="33" t="s">
        <v>41</v>
      </c>
    </row>
    <row r="47" spans="1:70" x14ac:dyDescent="0.25">
      <c r="A47" s="2">
        <v>51537</v>
      </c>
      <c r="B47" s="11" t="s">
        <v>19</v>
      </c>
      <c r="C47" s="35">
        <v>45104</v>
      </c>
      <c r="D47" s="52">
        <v>4</v>
      </c>
      <c r="E47" s="11">
        <v>43807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>
        <v>43807</v>
      </c>
      <c r="Q47" s="32"/>
      <c r="R47" s="11"/>
      <c r="S47" s="11"/>
      <c r="T47" s="11"/>
      <c r="U47" s="11">
        <v>180096</v>
      </c>
      <c r="V47" s="33" t="s">
        <v>42</v>
      </c>
    </row>
    <row r="48" spans="1:70" x14ac:dyDescent="0.25">
      <c r="A48" s="2">
        <v>51537</v>
      </c>
      <c r="B48" s="11"/>
      <c r="C48" s="35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32"/>
      <c r="R48" s="11"/>
      <c r="S48" s="11"/>
      <c r="T48" s="11"/>
      <c r="U48" s="11">
        <v>43808</v>
      </c>
      <c r="V48" s="33" t="s">
        <v>43</v>
      </c>
    </row>
    <row r="49" spans="1:70" x14ac:dyDescent="0.25">
      <c r="B49" s="11"/>
      <c r="C49" s="35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32"/>
      <c r="R49" s="11"/>
      <c r="S49" s="11"/>
      <c r="T49" s="11"/>
      <c r="U49" s="11"/>
      <c r="V49" s="33"/>
    </row>
    <row r="50" spans="1:70" s="17" customFormat="1" x14ac:dyDescent="0.25">
      <c r="B50" s="18"/>
      <c r="C50" s="3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30">
        <f>A51</f>
        <v>50925</v>
      </c>
      <c r="R50" s="18"/>
      <c r="S50" s="18"/>
      <c r="T50" s="18"/>
      <c r="U50" s="18"/>
      <c r="V50" s="21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</row>
    <row r="51" spans="1:70" x14ac:dyDescent="0.25">
      <c r="A51" s="2">
        <v>50925</v>
      </c>
      <c r="B51" s="11" t="s">
        <v>44</v>
      </c>
      <c r="C51" s="35">
        <v>44777</v>
      </c>
      <c r="D51" s="52">
        <v>5</v>
      </c>
      <c r="E51" s="11">
        <v>620091</v>
      </c>
      <c r="F51" s="11">
        <v>0</v>
      </c>
      <c r="G51" s="11">
        <v>620091</v>
      </c>
      <c r="H51" s="11">
        <v>111616</v>
      </c>
      <c r="I51" s="11">
        <v>731707</v>
      </c>
      <c r="J51" s="11">
        <v>6200.91</v>
      </c>
      <c r="K51" s="11">
        <v>31004.550000000003</v>
      </c>
      <c r="L51" s="11">
        <v>31004.550000000003</v>
      </c>
      <c r="M51" s="11">
        <v>62009.100000000006</v>
      </c>
      <c r="N51" s="11">
        <v>111616</v>
      </c>
      <c r="O51" s="11">
        <v>106610</v>
      </c>
      <c r="P51" s="11">
        <v>383262</v>
      </c>
      <c r="Q51" s="32"/>
      <c r="R51" s="11"/>
      <c r="S51" s="11"/>
      <c r="T51" s="11"/>
      <c r="U51" s="11">
        <v>49500</v>
      </c>
      <c r="V51" s="33" t="s">
        <v>45</v>
      </c>
    </row>
    <row r="52" spans="1:70" x14ac:dyDescent="0.25">
      <c r="A52" s="2">
        <v>50925</v>
      </c>
      <c r="B52" s="11" t="s">
        <v>32</v>
      </c>
      <c r="C52" s="35">
        <v>44865</v>
      </c>
      <c r="D52" s="52">
        <v>5</v>
      </c>
      <c r="E52" s="11">
        <v>111616</v>
      </c>
      <c r="F52" s="11"/>
      <c r="G52" s="11">
        <v>111616</v>
      </c>
      <c r="H52" s="11">
        <v>0</v>
      </c>
      <c r="I52" s="11">
        <v>111616</v>
      </c>
      <c r="J52" s="11">
        <v>0</v>
      </c>
      <c r="K52" s="11">
        <v>0</v>
      </c>
      <c r="L52" s="11"/>
      <c r="M52" s="11"/>
      <c r="N52" s="11">
        <v>0</v>
      </c>
      <c r="O52" s="11"/>
      <c r="P52" s="11">
        <v>111616</v>
      </c>
      <c r="Q52" s="32"/>
      <c r="R52" s="11"/>
      <c r="S52" s="11"/>
      <c r="T52" s="11"/>
      <c r="U52" s="11">
        <v>49500</v>
      </c>
      <c r="V52" s="33" t="s">
        <v>46</v>
      </c>
    </row>
    <row r="53" spans="1:70" x14ac:dyDescent="0.25">
      <c r="A53" s="2">
        <v>50925</v>
      </c>
      <c r="B53" s="31" t="s">
        <v>44</v>
      </c>
      <c r="C53" s="19">
        <v>44813</v>
      </c>
      <c r="D53" s="51">
        <v>6</v>
      </c>
      <c r="E53" s="11">
        <v>487786</v>
      </c>
      <c r="F53" s="11">
        <f>11194+(511*20)</f>
        <v>21414</v>
      </c>
      <c r="G53" s="11">
        <f>E53-F53</f>
        <v>466372</v>
      </c>
      <c r="H53" s="11">
        <f>ROUND(G53*H6,0)</f>
        <v>83947</v>
      </c>
      <c r="I53" s="11">
        <f>G53+H53</f>
        <v>550319</v>
      </c>
      <c r="J53" s="11">
        <f>G53*$J$6</f>
        <v>4663.72</v>
      </c>
      <c r="K53" s="11">
        <f>G53*$K$6</f>
        <v>23318.600000000002</v>
      </c>
      <c r="L53" s="11">
        <f>G53*5%</f>
        <v>23318.600000000002</v>
      </c>
      <c r="M53" s="11">
        <f>G53*$M$6</f>
        <v>46637.200000000004</v>
      </c>
      <c r="N53" s="11">
        <f>H53</f>
        <v>83947</v>
      </c>
      <c r="O53" s="11">
        <v>89812</v>
      </c>
      <c r="P53" s="11">
        <f>ROUND(I53-SUM(J53:O53),0)</f>
        <v>278622</v>
      </c>
      <c r="Q53" s="32"/>
      <c r="R53" s="11"/>
      <c r="S53" s="11"/>
      <c r="T53" s="11"/>
      <c r="U53" s="11">
        <v>99000</v>
      </c>
      <c r="V53" s="33" t="s">
        <v>47</v>
      </c>
    </row>
    <row r="54" spans="1:70" x14ac:dyDescent="0.25">
      <c r="A54" s="2">
        <v>50925</v>
      </c>
      <c r="B54" s="11" t="s">
        <v>32</v>
      </c>
      <c r="C54" s="35"/>
      <c r="D54" s="52">
        <v>6</v>
      </c>
      <c r="E54" s="11">
        <f>N53</f>
        <v>83947</v>
      </c>
      <c r="F54" s="11"/>
      <c r="G54" s="11"/>
      <c r="H54" s="11">
        <v>0</v>
      </c>
      <c r="I54" s="11"/>
      <c r="J54" s="11">
        <v>0</v>
      </c>
      <c r="K54" s="11">
        <v>0</v>
      </c>
      <c r="L54" s="11"/>
      <c r="M54" s="11"/>
      <c r="N54" s="11">
        <v>0</v>
      </c>
      <c r="O54" s="11"/>
      <c r="P54" s="11">
        <f>E54</f>
        <v>83947</v>
      </c>
      <c r="Q54" s="32"/>
      <c r="R54" s="11"/>
      <c r="S54" s="11"/>
      <c r="T54" s="11"/>
      <c r="U54" s="11">
        <v>99000</v>
      </c>
      <c r="V54" s="33" t="s">
        <v>48</v>
      </c>
    </row>
    <row r="55" spans="1:70" x14ac:dyDescent="0.25">
      <c r="A55" s="2">
        <v>50925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32"/>
      <c r="R55" s="11"/>
      <c r="S55" s="11"/>
      <c r="T55" s="11"/>
      <c r="U55" s="11">
        <v>99000</v>
      </c>
      <c r="V55" s="33" t="s">
        <v>49</v>
      </c>
    </row>
    <row r="56" spans="1:70" x14ac:dyDescent="0.25">
      <c r="A56" s="2">
        <v>50925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32"/>
      <c r="R56" s="11"/>
      <c r="S56" s="11"/>
      <c r="T56" s="11"/>
      <c r="U56" s="11">
        <v>79200</v>
      </c>
      <c r="V56" s="33" t="s">
        <v>50</v>
      </c>
    </row>
    <row r="57" spans="1:70" x14ac:dyDescent="0.25">
      <c r="A57" s="2">
        <v>50925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32"/>
      <c r="R57" s="11"/>
      <c r="S57" s="11"/>
      <c r="T57" s="11"/>
      <c r="U57" s="11">
        <v>111616</v>
      </c>
      <c r="V57" s="33" t="s">
        <v>51</v>
      </c>
    </row>
    <row r="58" spans="1:70" x14ac:dyDescent="0.25">
      <c r="A58" s="2">
        <v>50925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32"/>
      <c r="R58" s="11"/>
      <c r="S58" s="11"/>
      <c r="T58" s="11"/>
      <c r="U58" s="11">
        <v>186683</v>
      </c>
      <c r="V58" s="33" t="s">
        <v>76</v>
      </c>
    </row>
    <row r="59" spans="1:70" x14ac:dyDescent="0.25">
      <c r="A59" s="2">
        <v>50925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32"/>
      <c r="R59" s="11"/>
      <c r="S59" s="11"/>
      <c r="T59" s="11"/>
      <c r="U59" s="11">
        <v>83947</v>
      </c>
      <c r="V59" s="33" t="s">
        <v>83</v>
      </c>
    </row>
    <row r="60" spans="1:70" s="17" customFormat="1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30">
        <f>A61</f>
        <v>50924</v>
      </c>
      <c r="R60" s="18"/>
      <c r="S60" s="18"/>
      <c r="T60" s="18"/>
      <c r="U60" s="18"/>
      <c r="V60" s="21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</row>
    <row r="61" spans="1:70" x14ac:dyDescent="0.25">
      <c r="A61" s="2">
        <v>50924</v>
      </c>
      <c r="B61" s="11" t="s">
        <v>52</v>
      </c>
      <c r="C61" s="35">
        <v>44777</v>
      </c>
      <c r="D61" s="52">
        <v>4</v>
      </c>
      <c r="E61" s="11">
        <v>838961</v>
      </c>
      <c r="F61" s="11">
        <v>0</v>
      </c>
      <c r="G61" s="11">
        <v>838961</v>
      </c>
      <c r="H61" s="11">
        <v>151013</v>
      </c>
      <c r="I61" s="11">
        <v>989974</v>
      </c>
      <c r="J61" s="11">
        <v>8389.61</v>
      </c>
      <c r="K61" s="11">
        <v>41948.05</v>
      </c>
      <c r="L61" s="11">
        <v>41948.05</v>
      </c>
      <c r="M61" s="11">
        <v>83896.1</v>
      </c>
      <c r="N61" s="11">
        <f>H61</f>
        <v>151013</v>
      </c>
      <c r="O61" s="11">
        <v>9980</v>
      </c>
      <c r="P61" s="11">
        <v>652799</v>
      </c>
      <c r="Q61" s="32"/>
      <c r="R61" s="11"/>
      <c r="S61" s="11"/>
      <c r="T61" s="11"/>
      <c r="U61" s="11">
        <v>49500</v>
      </c>
      <c r="V61" s="33" t="s">
        <v>53</v>
      </c>
    </row>
    <row r="62" spans="1:70" x14ac:dyDescent="0.25">
      <c r="A62" s="2">
        <v>50924</v>
      </c>
      <c r="B62" s="11" t="s">
        <v>19</v>
      </c>
      <c r="C62" s="35">
        <v>44865</v>
      </c>
      <c r="D62" s="52">
        <v>4</v>
      </c>
      <c r="E62" s="11">
        <v>151013</v>
      </c>
      <c r="F62" s="11">
        <v>0</v>
      </c>
      <c r="G62" s="11">
        <v>151013</v>
      </c>
      <c r="H62" s="11">
        <v>0</v>
      </c>
      <c r="I62" s="11">
        <v>151013</v>
      </c>
      <c r="J62" s="11">
        <v>0</v>
      </c>
      <c r="K62" s="11">
        <v>0</v>
      </c>
      <c r="L62" s="11">
        <v>0</v>
      </c>
      <c r="M62" s="11">
        <v>0</v>
      </c>
      <c r="N62" s="11">
        <f t="shared" ref="N62:N65" si="3">H62</f>
        <v>0</v>
      </c>
      <c r="O62" s="11">
        <v>0</v>
      </c>
      <c r="P62" s="11">
        <v>151013</v>
      </c>
      <c r="Q62" s="32"/>
      <c r="R62" s="11"/>
      <c r="S62" s="11"/>
      <c r="T62" s="11"/>
      <c r="U62" s="11">
        <v>49500</v>
      </c>
      <c r="V62" s="33" t="s">
        <v>54</v>
      </c>
    </row>
    <row r="63" spans="1:70" x14ac:dyDescent="0.25">
      <c r="A63" s="2">
        <v>50924</v>
      </c>
      <c r="B63" s="11" t="s">
        <v>52</v>
      </c>
      <c r="C63" s="35">
        <v>44902</v>
      </c>
      <c r="D63" s="52">
        <v>20</v>
      </c>
      <c r="E63" s="11">
        <v>869361</v>
      </c>
      <c r="F63" s="11">
        <v>4495.5</v>
      </c>
      <c r="G63" s="11">
        <v>864865.5</v>
      </c>
      <c r="H63" s="11">
        <v>155676</v>
      </c>
      <c r="I63" s="11">
        <v>1020541.5</v>
      </c>
      <c r="J63" s="11">
        <v>8648.6550000000007</v>
      </c>
      <c r="K63" s="11">
        <v>43243.275000000001</v>
      </c>
      <c r="L63" s="11">
        <v>86486.55</v>
      </c>
      <c r="M63" s="11">
        <v>86486.55</v>
      </c>
      <c r="N63" s="11">
        <f t="shared" si="3"/>
        <v>155676</v>
      </c>
      <c r="O63" s="11">
        <v>110449</v>
      </c>
      <c r="P63" s="11">
        <v>529551</v>
      </c>
      <c r="Q63" s="32"/>
      <c r="R63" s="11"/>
      <c r="S63" s="11"/>
      <c r="T63" s="11"/>
      <c r="U63" s="11">
        <v>148500</v>
      </c>
      <c r="V63" s="33" t="s">
        <v>55</v>
      </c>
    </row>
    <row r="64" spans="1:70" x14ac:dyDescent="0.25">
      <c r="A64" s="2">
        <v>50924</v>
      </c>
      <c r="B64" s="11" t="s">
        <v>19</v>
      </c>
      <c r="C64" s="35">
        <v>45026</v>
      </c>
      <c r="D64" s="52">
        <v>20</v>
      </c>
      <c r="E64" s="11">
        <v>155676</v>
      </c>
      <c r="F64" s="11"/>
      <c r="G64" s="11"/>
      <c r="H64" s="11"/>
      <c r="I64" s="11"/>
      <c r="J64" s="11"/>
      <c r="K64" s="11"/>
      <c r="L64" s="11"/>
      <c r="M64" s="11"/>
      <c r="N64" s="11">
        <f t="shared" si="3"/>
        <v>0</v>
      </c>
      <c r="O64" s="11"/>
      <c r="P64" s="11">
        <v>155676</v>
      </c>
      <c r="Q64" s="32"/>
      <c r="R64" s="11"/>
      <c r="S64" s="11"/>
      <c r="T64" s="11"/>
      <c r="U64" s="11">
        <v>99000</v>
      </c>
      <c r="V64" s="33" t="s">
        <v>56</v>
      </c>
    </row>
    <row r="65" spans="1:70" x14ac:dyDescent="0.25">
      <c r="A65" s="2">
        <v>50924</v>
      </c>
      <c r="B65" s="11" t="s">
        <v>52</v>
      </c>
      <c r="C65" s="35">
        <v>45041</v>
      </c>
      <c r="D65" s="52">
        <v>2</v>
      </c>
      <c r="E65" s="11">
        <v>243610</v>
      </c>
      <c r="F65" s="11"/>
      <c r="G65" s="11">
        <v>243610</v>
      </c>
      <c r="H65" s="11">
        <v>43849.799999999996</v>
      </c>
      <c r="I65" s="11">
        <v>287459.8</v>
      </c>
      <c r="J65" s="11">
        <v>2436.1</v>
      </c>
      <c r="K65" s="11">
        <v>12180.5</v>
      </c>
      <c r="L65" s="11">
        <v>24361</v>
      </c>
      <c r="M65" s="11">
        <v>24361</v>
      </c>
      <c r="N65" s="11">
        <f t="shared" si="3"/>
        <v>43849.799999999996</v>
      </c>
      <c r="O65" s="11"/>
      <c r="P65" s="11">
        <v>180271</v>
      </c>
      <c r="Q65" s="32"/>
      <c r="R65" s="11"/>
      <c r="S65" s="11"/>
      <c r="T65" s="11"/>
      <c r="U65" s="11">
        <v>99000</v>
      </c>
      <c r="V65" s="33" t="s">
        <v>57</v>
      </c>
    </row>
    <row r="66" spans="1:70" x14ac:dyDescent="0.25">
      <c r="A66" s="2">
        <v>50924</v>
      </c>
      <c r="B66" s="11" t="s">
        <v>19</v>
      </c>
      <c r="C66" s="35">
        <v>45068</v>
      </c>
      <c r="D66" s="52">
        <v>2</v>
      </c>
      <c r="E66" s="11">
        <v>43849</v>
      </c>
      <c r="F66" s="11"/>
      <c r="G66" s="11">
        <v>43849</v>
      </c>
      <c r="H66" s="11"/>
      <c r="I66" s="11"/>
      <c r="J66" s="11"/>
      <c r="K66" s="11"/>
      <c r="L66" s="11"/>
      <c r="M66" s="11"/>
      <c r="N66" s="11"/>
      <c r="O66" s="11"/>
      <c r="P66" s="11">
        <v>43849</v>
      </c>
      <c r="Q66" s="32"/>
      <c r="R66" s="11"/>
      <c r="S66" s="11"/>
      <c r="T66" s="11"/>
      <c r="U66" s="11">
        <v>49500</v>
      </c>
      <c r="V66" s="33" t="s">
        <v>58</v>
      </c>
    </row>
    <row r="67" spans="1:70" x14ac:dyDescent="0.25">
      <c r="A67" s="2">
        <v>50924</v>
      </c>
      <c r="B67" s="11" t="s">
        <v>52</v>
      </c>
      <c r="C67" s="35">
        <v>45259</v>
      </c>
      <c r="D67" s="53">
        <v>8</v>
      </c>
      <c r="E67" s="11">
        <v>64289</v>
      </c>
      <c r="F67" s="11"/>
      <c r="G67" s="11">
        <f>E67-F67</f>
        <v>64289</v>
      </c>
      <c r="H67" s="11">
        <f>G67*18%</f>
        <v>11572.02</v>
      </c>
      <c r="I67" s="11">
        <f>G67+H67</f>
        <v>75861.02</v>
      </c>
      <c r="J67" s="11">
        <f>G67*1%</f>
        <v>642.89</v>
      </c>
      <c r="K67" s="11">
        <f>G67*5%</f>
        <v>3214.4500000000003</v>
      </c>
      <c r="L67" s="11"/>
      <c r="M67" s="11"/>
      <c r="N67" s="11">
        <f>H67</f>
        <v>11572.02</v>
      </c>
      <c r="O67" s="11"/>
      <c r="P67" s="11">
        <f>I67-SUM(J67:O67)</f>
        <v>60431.66</v>
      </c>
      <c r="Q67" s="32"/>
      <c r="R67" s="11"/>
      <c r="S67" s="11"/>
      <c r="T67" s="11"/>
      <c r="U67" s="11">
        <v>167779</v>
      </c>
      <c r="V67" s="33" t="s">
        <v>59</v>
      </c>
    </row>
    <row r="68" spans="1:70" x14ac:dyDescent="0.25">
      <c r="A68" s="2">
        <v>50924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32"/>
      <c r="R68" s="11"/>
      <c r="S68" s="11"/>
      <c r="T68" s="11"/>
      <c r="U68" s="11">
        <v>151013</v>
      </c>
      <c r="V68" s="33" t="s">
        <v>60</v>
      </c>
    </row>
    <row r="69" spans="1:70" x14ac:dyDescent="0.25">
      <c r="A69" s="2">
        <v>50924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32"/>
      <c r="R69" s="11"/>
      <c r="S69" s="11"/>
      <c r="T69" s="11"/>
      <c r="U69" s="11">
        <v>529551</v>
      </c>
      <c r="V69" s="33" t="s">
        <v>61</v>
      </c>
    </row>
    <row r="70" spans="1:70" x14ac:dyDescent="0.25">
      <c r="A70" s="2">
        <v>50924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32"/>
      <c r="R70" s="11"/>
      <c r="S70" s="11"/>
      <c r="T70" s="11"/>
      <c r="U70" s="11">
        <v>180271</v>
      </c>
      <c r="V70" s="33" t="s">
        <v>62</v>
      </c>
    </row>
    <row r="71" spans="1:70" x14ac:dyDescent="0.25">
      <c r="A71" s="2">
        <v>50924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32"/>
      <c r="R71" s="11"/>
      <c r="S71" s="11"/>
      <c r="T71" s="11"/>
      <c r="U71" s="11">
        <v>155676</v>
      </c>
      <c r="V71" s="33" t="s">
        <v>63</v>
      </c>
    </row>
    <row r="72" spans="1:70" x14ac:dyDescent="0.25">
      <c r="A72" s="2">
        <v>50924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32"/>
      <c r="R72" s="11"/>
      <c r="S72" s="11"/>
      <c r="T72" s="11"/>
      <c r="U72" s="11">
        <v>43849</v>
      </c>
      <c r="V72" s="33" t="s">
        <v>64</v>
      </c>
    </row>
    <row r="73" spans="1:70" s="17" customFormat="1" x14ac:dyDescent="0.2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30">
        <f>A74</f>
        <v>50896</v>
      </c>
      <c r="R73" s="18"/>
      <c r="S73" s="18"/>
      <c r="T73" s="18"/>
      <c r="U73" s="18"/>
      <c r="V73" s="21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</row>
    <row r="74" spans="1:70" x14ac:dyDescent="0.25">
      <c r="A74" s="2">
        <v>50896</v>
      </c>
      <c r="B74" s="11" t="s">
        <v>65</v>
      </c>
      <c r="C74" s="35">
        <v>44777</v>
      </c>
      <c r="D74" s="52">
        <v>3</v>
      </c>
      <c r="E74" s="11">
        <v>678350</v>
      </c>
      <c r="F74" s="11">
        <v>0</v>
      </c>
      <c r="G74" s="11">
        <v>6783501</v>
      </c>
      <c r="H74" s="11">
        <v>122103</v>
      </c>
      <c r="I74" s="11">
        <v>800453</v>
      </c>
      <c r="J74" s="11">
        <v>6784</v>
      </c>
      <c r="K74" s="11">
        <v>33918</v>
      </c>
      <c r="L74" s="11">
        <v>33918</v>
      </c>
      <c r="M74" s="11">
        <v>67835</v>
      </c>
      <c r="N74" s="11">
        <v>122103</v>
      </c>
      <c r="O74" s="11">
        <v>0</v>
      </c>
      <c r="P74" s="11">
        <v>535895</v>
      </c>
      <c r="Q74" s="32"/>
      <c r="R74" s="11"/>
      <c r="S74" s="11"/>
      <c r="T74" s="11"/>
      <c r="U74" s="11">
        <v>49500</v>
      </c>
      <c r="V74" s="33" t="s">
        <v>67</v>
      </c>
    </row>
    <row r="75" spans="1:70" x14ac:dyDescent="0.25">
      <c r="A75" s="2">
        <v>50896</v>
      </c>
      <c r="B75" s="11" t="s">
        <v>66</v>
      </c>
      <c r="C75" s="35">
        <v>44865</v>
      </c>
      <c r="D75" s="52">
        <v>3</v>
      </c>
      <c r="E75" s="11">
        <v>122104</v>
      </c>
      <c r="F75" s="11"/>
      <c r="G75" s="11">
        <v>122104</v>
      </c>
      <c r="H75" s="11">
        <v>0</v>
      </c>
      <c r="I75" s="11">
        <v>122104</v>
      </c>
      <c r="J75" s="11">
        <v>0</v>
      </c>
      <c r="K75" s="11">
        <v>0</v>
      </c>
      <c r="L75" s="11"/>
      <c r="M75" s="11"/>
      <c r="N75" s="11">
        <v>0</v>
      </c>
      <c r="O75" s="11"/>
      <c r="P75" s="11">
        <v>122104</v>
      </c>
      <c r="Q75" s="32"/>
      <c r="R75" s="11"/>
      <c r="S75" s="11"/>
      <c r="T75" s="11"/>
      <c r="U75" s="11">
        <v>49500</v>
      </c>
      <c r="V75" s="33" t="s">
        <v>68</v>
      </c>
    </row>
    <row r="76" spans="1:70" x14ac:dyDescent="0.25">
      <c r="A76" s="2">
        <v>50896</v>
      </c>
      <c r="B76" s="11" t="s">
        <v>65</v>
      </c>
      <c r="C76" s="35">
        <v>45050</v>
      </c>
      <c r="D76" s="52">
        <v>3</v>
      </c>
      <c r="E76" s="11">
        <v>404067.2</v>
      </c>
      <c r="F76" s="11">
        <v>35964</v>
      </c>
      <c r="G76" s="11">
        <v>368103.2</v>
      </c>
      <c r="H76" s="11">
        <v>66259</v>
      </c>
      <c r="I76" s="11">
        <v>434362.2</v>
      </c>
      <c r="J76" s="11">
        <v>4343.6220000000003</v>
      </c>
      <c r="K76" s="11">
        <v>18405</v>
      </c>
      <c r="L76" s="11">
        <v>36810</v>
      </c>
      <c r="M76" s="11">
        <v>36810.32</v>
      </c>
      <c r="N76" s="11">
        <v>66259</v>
      </c>
      <c r="O76" s="11">
        <v>0</v>
      </c>
      <c r="P76" s="11">
        <v>271734.25800000003</v>
      </c>
      <c r="Q76" s="32"/>
      <c r="R76" s="11"/>
      <c r="S76" s="11"/>
      <c r="T76" s="11"/>
      <c r="U76" s="11">
        <v>99000</v>
      </c>
      <c r="V76" s="33" t="s">
        <v>69</v>
      </c>
    </row>
    <row r="77" spans="1:70" x14ac:dyDescent="0.25">
      <c r="A77" s="2">
        <v>50896</v>
      </c>
      <c r="B77" s="11" t="s">
        <v>66</v>
      </c>
      <c r="C77" s="35">
        <v>45103</v>
      </c>
      <c r="D77" s="52">
        <v>3</v>
      </c>
      <c r="E77" s="11">
        <v>66259</v>
      </c>
      <c r="F77" s="11"/>
      <c r="G77" s="11">
        <v>66259</v>
      </c>
      <c r="H77" s="11">
        <v>0</v>
      </c>
      <c r="I77" s="11">
        <v>66259</v>
      </c>
      <c r="J77" s="11">
        <v>0</v>
      </c>
      <c r="K77" s="11">
        <v>0</v>
      </c>
      <c r="L77" s="11"/>
      <c r="M77" s="11"/>
      <c r="N77" s="11">
        <v>0</v>
      </c>
      <c r="O77" s="11"/>
      <c r="P77" s="11">
        <v>66259</v>
      </c>
      <c r="Q77" s="32"/>
      <c r="R77" s="11"/>
      <c r="S77" s="11"/>
      <c r="T77" s="11"/>
      <c r="U77" s="11">
        <v>99000</v>
      </c>
      <c r="V77" s="33" t="s">
        <v>70</v>
      </c>
    </row>
    <row r="78" spans="1:70" x14ac:dyDescent="0.25">
      <c r="A78" s="2">
        <v>50896</v>
      </c>
      <c r="B78" s="11" t="s">
        <v>65</v>
      </c>
      <c r="C78" s="35">
        <v>45050</v>
      </c>
      <c r="D78" s="52">
        <v>12</v>
      </c>
      <c r="E78" s="11">
        <v>489561</v>
      </c>
      <c r="F78" s="11">
        <v>7860</v>
      </c>
      <c r="G78" s="11">
        <f>E78-F78</f>
        <v>481701</v>
      </c>
      <c r="H78" s="11">
        <f>G78*18%</f>
        <v>86706.18</v>
      </c>
      <c r="I78" s="11">
        <f>G78+H78</f>
        <v>568407.17999999993</v>
      </c>
      <c r="J78" s="11">
        <f>G78*1%</f>
        <v>4817.01</v>
      </c>
      <c r="K78" s="11">
        <f>G78*5%</f>
        <v>24085.050000000003</v>
      </c>
      <c r="L78" s="11">
        <f>G78*10%</f>
        <v>48170.100000000006</v>
      </c>
      <c r="M78" s="11">
        <f>G78*10%</f>
        <v>48170.100000000006</v>
      </c>
      <c r="N78" s="11">
        <f>H78</f>
        <v>86706.18</v>
      </c>
      <c r="O78" s="11">
        <v>0</v>
      </c>
      <c r="P78" s="11">
        <f>G78-J78-K78-L78-M78</f>
        <v>356458.74</v>
      </c>
      <c r="Q78" s="32"/>
      <c r="R78" s="11"/>
      <c r="S78" s="11"/>
      <c r="T78" s="11"/>
      <c r="U78" s="11">
        <v>99000</v>
      </c>
      <c r="V78" s="33" t="s">
        <v>71</v>
      </c>
    </row>
    <row r="79" spans="1:70" x14ac:dyDescent="0.25">
      <c r="A79" s="2">
        <v>50896</v>
      </c>
      <c r="B79" s="11" t="s">
        <v>66</v>
      </c>
      <c r="C79" s="35"/>
      <c r="D79" s="52">
        <v>12</v>
      </c>
      <c r="E79" s="11">
        <f>N78</f>
        <v>86706.18</v>
      </c>
      <c r="F79" s="11"/>
      <c r="G79" s="11"/>
      <c r="H79" s="11"/>
      <c r="I79" s="11"/>
      <c r="J79" s="11">
        <v>0</v>
      </c>
      <c r="K79" s="11">
        <v>0</v>
      </c>
      <c r="L79" s="11"/>
      <c r="M79" s="11"/>
      <c r="N79" s="11">
        <v>0</v>
      </c>
      <c r="O79" s="11"/>
      <c r="P79" s="11">
        <f>E79</f>
        <v>86706.18</v>
      </c>
      <c r="Q79" s="32"/>
      <c r="R79" s="11"/>
      <c r="S79" s="11"/>
      <c r="T79" s="11"/>
      <c r="U79" s="11">
        <v>99000</v>
      </c>
      <c r="V79" s="33" t="s">
        <v>72</v>
      </c>
    </row>
    <row r="80" spans="1:70" x14ac:dyDescent="0.25">
      <c r="A80" s="2">
        <v>50896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32"/>
      <c r="R80" s="11"/>
      <c r="S80" s="11"/>
      <c r="T80" s="11"/>
      <c r="U80" s="11">
        <v>49500</v>
      </c>
      <c r="V80" s="33" t="s">
        <v>73</v>
      </c>
    </row>
    <row r="81" spans="1:22" x14ac:dyDescent="0.25">
      <c r="A81" s="2">
        <v>50896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32"/>
      <c r="R81" s="11"/>
      <c r="S81" s="11"/>
      <c r="T81" s="11"/>
      <c r="U81" s="11">
        <v>122104</v>
      </c>
      <c r="V81" s="33" t="s">
        <v>74</v>
      </c>
    </row>
    <row r="82" spans="1:22" x14ac:dyDescent="0.25">
      <c r="A82" s="2">
        <v>50896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32"/>
      <c r="R82" s="11"/>
      <c r="S82" s="11"/>
      <c r="T82" s="11"/>
      <c r="U82" s="11">
        <v>263792</v>
      </c>
      <c r="V82" s="33" t="s">
        <v>75</v>
      </c>
    </row>
    <row r="83" spans="1:22" x14ac:dyDescent="0.25">
      <c r="A83" s="2">
        <v>50896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32"/>
      <c r="R83" s="11"/>
      <c r="S83" s="11"/>
      <c r="T83" s="11"/>
      <c r="U83" s="11">
        <v>66259</v>
      </c>
      <c r="V83" s="33" t="s">
        <v>77</v>
      </c>
    </row>
    <row r="84" spans="1:22" x14ac:dyDescent="0.25">
      <c r="A84" s="2">
        <v>50896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32"/>
      <c r="R84" s="11"/>
      <c r="S84" s="11"/>
      <c r="T84" s="11"/>
      <c r="U84" s="11">
        <v>356459</v>
      </c>
      <c r="V84" s="33" t="s">
        <v>82</v>
      </c>
    </row>
    <row r="85" spans="1:22" x14ac:dyDescent="0.25">
      <c r="A85" s="2">
        <v>50896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32"/>
      <c r="R85" s="11"/>
      <c r="S85" s="11"/>
      <c r="T85" s="11"/>
      <c r="U85" s="11">
        <v>86706</v>
      </c>
      <c r="V85" s="33" t="s">
        <v>88</v>
      </c>
    </row>
    <row r="86" spans="1:22" x14ac:dyDescent="0.2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30">
        <f>A87</f>
        <v>61409</v>
      </c>
      <c r="R86" s="18"/>
      <c r="S86" s="18"/>
      <c r="T86" s="18"/>
      <c r="U86" s="18"/>
      <c r="V86" s="21"/>
    </row>
    <row r="87" spans="1:22" x14ac:dyDescent="0.25">
      <c r="A87" s="2">
        <v>61409</v>
      </c>
      <c r="B87" s="11" t="s">
        <v>99</v>
      </c>
      <c r="C87" s="35">
        <v>45272</v>
      </c>
      <c r="D87" s="52">
        <v>10</v>
      </c>
      <c r="E87" s="11">
        <v>1196483</v>
      </c>
      <c r="F87" s="11">
        <v>108197</v>
      </c>
      <c r="G87" s="11">
        <f>E87-F87</f>
        <v>1088286</v>
      </c>
      <c r="H87" s="11">
        <f>G87*18%</f>
        <v>195891.47999999998</v>
      </c>
      <c r="I87" s="11">
        <f>G87+H87</f>
        <v>1284177.48</v>
      </c>
      <c r="J87" s="11">
        <f>G87*1%</f>
        <v>10882.86</v>
      </c>
      <c r="K87" s="11">
        <f>G87*5%</f>
        <v>54414.3</v>
      </c>
      <c r="L87" s="11">
        <f>G87*10%</f>
        <v>108828.6</v>
      </c>
      <c r="M87" s="11">
        <f>G87*10%</f>
        <v>108828.6</v>
      </c>
      <c r="N87" s="11">
        <f>H87</f>
        <v>195891.47999999998</v>
      </c>
      <c r="O87" s="11">
        <f>239769</f>
        <v>239769</v>
      </c>
      <c r="P87" s="11">
        <f>G87-J87-K87-L87-M87-O87</f>
        <v>565562.6399999999</v>
      </c>
      <c r="Q87" s="32"/>
      <c r="R87" s="11"/>
      <c r="S87" s="11"/>
      <c r="T87" s="11"/>
      <c r="U87" s="11">
        <v>396000</v>
      </c>
      <c r="V87" s="33" t="s">
        <v>81</v>
      </c>
    </row>
    <row r="88" spans="1:22" x14ac:dyDescent="0.25">
      <c r="A88" s="2">
        <v>61409</v>
      </c>
      <c r="B88" s="11" t="s">
        <v>66</v>
      </c>
      <c r="C88" s="11"/>
      <c r="D88" s="52">
        <v>10</v>
      </c>
      <c r="E88" s="11">
        <f>N87</f>
        <v>195891.47999999998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>
        <f>E88</f>
        <v>195891.47999999998</v>
      </c>
      <c r="Q88" s="32"/>
      <c r="R88" s="11"/>
      <c r="S88" s="11"/>
      <c r="T88" s="11"/>
      <c r="U88" s="11">
        <v>169562</v>
      </c>
      <c r="V88" s="33" t="s">
        <v>84</v>
      </c>
    </row>
    <row r="89" spans="1:22" x14ac:dyDescent="0.25">
      <c r="A89" s="2">
        <v>61409</v>
      </c>
      <c r="B89" s="11" t="s">
        <v>100</v>
      </c>
      <c r="C89" s="35">
        <v>45417</v>
      </c>
      <c r="D89" s="52">
        <v>1</v>
      </c>
      <c r="E89" s="11">
        <v>609822</v>
      </c>
      <c r="F89" s="11">
        <v>5620</v>
      </c>
      <c r="G89" s="11">
        <f>E89-F89</f>
        <v>604202</v>
      </c>
      <c r="H89" s="11">
        <f>G89*18%</f>
        <v>108756.36</v>
      </c>
      <c r="I89" s="11">
        <f>G89+H89</f>
        <v>712958.36</v>
      </c>
      <c r="J89" s="11">
        <f>G89*1%</f>
        <v>6042.02</v>
      </c>
      <c r="K89" s="11">
        <f>G89*5%</f>
        <v>30210.100000000002</v>
      </c>
      <c r="L89" s="11">
        <f>G89*10%</f>
        <v>60420.200000000004</v>
      </c>
      <c r="M89" s="11">
        <f>G89*10%</f>
        <v>60420.200000000004</v>
      </c>
      <c r="N89" s="11">
        <f>H89</f>
        <v>108756.36</v>
      </c>
      <c r="O89" s="11">
        <v>217912</v>
      </c>
      <c r="P89" s="11">
        <f>G89-J89-K89-L89-M89-O89</f>
        <v>229197.47999999998</v>
      </c>
      <c r="Q89" s="32"/>
      <c r="R89" s="11"/>
      <c r="S89" s="11"/>
      <c r="T89" s="11"/>
      <c r="U89" s="11">
        <v>195891</v>
      </c>
      <c r="V89" s="33" t="s">
        <v>85</v>
      </c>
    </row>
    <row r="90" spans="1:22" x14ac:dyDescent="0.25">
      <c r="A90" s="2">
        <v>61409</v>
      </c>
      <c r="B90" s="11" t="s">
        <v>66</v>
      </c>
      <c r="C90" s="11"/>
      <c r="D90" s="52">
        <v>1</v>
      </c>
      <c r="E90" s="11">
        <f>N89</f>
        <v>108756.36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>
        <f>E90</f>
        <v>108756.36</v>
      </c>
      <c r="Q90" s="32"/>
      <c r="R90" s="11"/>
      <c r="S90" s="11"/>
      <c r="T90" s="11"/>
      <c r="U90" s="11">
        <v>150000</v>
      </c>
      <c r="V90" s="33" t="s">
        <v>86</v>
      </c>
    </row>
    <row r="91" spans="1:22" x14ac:dyDescent="0.25">
      <c r="A91" s="2">
        <v>61409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32"/>
      <c r="R91" s="11"/>
      <c r="S91" s="11"/>
      <c r="T91" s="11"/>
      <c r="U91" s="11">
        <v>60000</v>
      </c>
      <c r="V91" s="33" t="s">
        <v>87</v>
      </c>
    </row>
    <row r="92" spans="1:22" x14ac:dyDescent="0.25">
      <c r="A92" s="2">
        <v>61409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9"/>
      <c r="R92" s="38"/>
      <c r="S92" s="38"/>
      <c r="T92" s="38"/>
      <c r="U92" s="38">
        <v>108756</v>
      </c>
      <c r="V92" s="2" t="s">
        <v>89</v>
      </c>
    </row>
    <row r="93" spans="1:22" x14ac:dyDescent="0.25">
      <c r="A93" s="2">
        <v>61409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9"/>
      <c r="R93" s="38"/>
      <c r="S93" s="38"/>
      <c r="T93" s="38"/>
      <c r="U93" s="38">
        <v>198000</v>
      </c>
      <c r="V93" s="40" t="s">
        <v>90</v>
      </c>
    </row>
    <row r="94" spans="1:22" ht="15.75" thickBot="1" x14ac:dyDescent="0.3"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9"/>
      <c r="R94" s="38"/>
      <c r="S94" s="38"/>
      <c r="T94" s="38"/>
      <c r="U94" s="38"/>
      <c r="V94" s="40"/>
    </row>
    <row r="95" spans="1:22" x14ac:dyDescent="0.25">
      <c r="A95" s="13"/>
      <c r="B95" s="41"/>
      <c r="C95" s="42"/>
      <c r="D95" s="42"/>
      <c r="E95" s="42"/>
      <c r="F95" s="42"/>
      <c r="G95" s="42"/>
      <c r="H95" s="42"/>
      <c r="I95" s="42"/>
      <c r="J95" s="42"/>
      <c r="K95" s="43"/>
      <c r="L95" s="43"/>
      <c r="M95" s="43"/>
      <c r="N95" s="43"/>
      <c r="O95" s="43"/>
      <c r="P95" s="42"/>
      <c r="Q95" s="42"/>
      <c r="R95" s="42"/>
      <c r="S95" s="42"/>
      <c r="T95" s="42"/>
      <c r="U95" s="44"/>
      <c r="V95" s="44"/>
    </row>
    <row r="96" spans="1:22" x14ac:dyDescent="0.25">
      <c r="A96" s="13"/>
      <c r="B96" s="45"/>
      <c r="C96" s="12"/>
      <c r="D96" s="12"/>
      <c r="E96" s="12"/>
      <c r="F96" s="12"/>
      <c r="G96" s="12"/>
      <c r="H96" s="12"/>
      <c r="I96" s="12"/>
      <c r="J96" s="12"/>
      <c r="K96" s="16"/>
      <c r="L96" s="16"/>
      <c r="M96" s="16"/>
      <c r="N96" s="16"/>
      <c r="O96" s="16"/>
      <c r="P96" s="16"/>
      <c r="Q96" s="16"/>
      <c r="R96" s="16"/>
      <c r="S96" s="16"/>
      <c r="T96" s="12"/>
      <c r="U96" s="16"/>
      <c r="V96" s="14"/>
    </row>
    <row r="97" spans="1:22" x14ac:dyDescent="0.25">
      <c r="A97" s="13"/>
      <c r="B97" s="45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3"/>
      <c r="V97" s="14"/>
    </row>
    <row r="98" spans="1:22" ht="15.75" thickBot="1" x14ac:dyDescent="0.3">
      <c r="A98" s="13"/>
      <c r="B98" s="46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8"/>
      <c r="S98" s="47"/>
      <c r="T98" s="47"/>
      <c r="U98" s="49"/>
      <c r="V98" s="50"/>
    </row>
    <row r="101" spans="1:22" ht="15.75" thickBot="1" x14ac:dyDescent="0.3"/>
    <row r="102" spans="1:22" ht="19.5" thickBot="1" x14ac:dyDescent="0.3">
      <c r="B102" s="20"/>
      <c r="K102" s="55"/>
      <c r="L102" s="56"/>
      <c r="M102" s="56"/>
      <c r="N102" s="57"/>
    </row>
    <row r="103" spans="1:22" ht="18.75" x14ac:dyDescent="0.25">
      <c r="K103" s="65"/>
      <c r="L103" s="66"/>
      <c r="M103" s="66"/>
      <c r="N103" s="67"/>
    </row>
    <row r="104" spans="1:22" ht="18.75" x14ac:dyDescent="0.25">
      <c r="K104" s="61"/>
      <c r="L104" s="62"/>
      <c r="M104" s="63"/>
      <c r="N104" s="64"/>
    </row>
    <row r="105" spans="1:22" ht="18.75" x14ac:dyDescent="0.25">
      <c r="K105" s="61"/>
      <c r="L105" s="62"/>
      <c r="M105" s="63"/>
      <c r="N105" s="64"/>
      <c r="R105" s="58"/>
      <c r="S105" s="58"/>
      <c r="T105" s="58"/>
      <c r="U105" s="58"/>
    </row>
    <row r="106" spans="1:22" ht="18.75" x14ac:dyDescent="0.25">
      <c r="K106" s="61"/>
      <c r="L106" s="62"/>
      <c r="M106" s="63"/>
      <c r="N106" s="64"/>
      <c r="R106" s="59"/>
      <c r="S106" s="59"/>
      <c r="T106" s="59"/>
      <c r="U106" s="59"/>
    </row>
    <row r="107" spans="1:22" ht="18.75" x14ac:dyDescent="0.25">
      <c r="K107" s="61"/>
      <c r="L107" s="62"/>
      <c r="M107" s="63"/>
      <c r="N107" s="64"/>
      <c r="P107" s="20"/>
      <c r="R107" s="60"/>
      <c r="S107" s="60"/>
      <c r="T107" s="60"/>
      <c r="U107" s="60"/>
    </row>
    <row r="108" spans="1:22" x14ac:dyDescent="0.25">
      <c r="R108" s="60"/>
      <c r="S108" s="60"/>
      <c r="T108" s="60"/>
      <c r="U108" s="60"/>
    </row>
    <row r="109" spans="1:22" x14ac:dyDescent="0.25">
      <c r="R109" s="60"/>
      <c r="S109" s="60"/>
      <c r="T109" s="60"/>
      <c r="U109" s="60"/>
    </row>
    <row r="110" spans="1:22" x14ac:dyDescent="0.25">
      <c r="R110" s="60"/>
      <c r="S110" s="60"/>
      <c r="T110" s="60"/>
      <c r="U110" s="60"/>
    </row>
  </sheetData>
  <mergeCells count="20">
    <mergeCell ref="R109:S109"/>
    <mergeCell ref="R110:S110"/>
    <mergeCell ref="R108:S108"/>
    <mergeCell ref="T110:U110"/>
    <mergeCell ref="T109:U109"/>
    <mergeCell ref="T108:U108"/>
    <mergeCell ref="K102:N102"/>
    <mergeCell ref="R105:U105"/>
    <mergeCell ref="R106:U106"/>
    <mergeCell ref="R107:S107"/>
    <mergeCell ref="T107:U107"/>
    <mergeCell ref="K107:L107"/>
    <mergeCell ref="M107:N107"/>
    <mergeCell ref="K103:N103"/>
    <mergeCell ref="K104:L104"/>
    <mergeCell ref="M104:N104"/>
    <mergeCell ref="K105:L105"/>
    <mergeCell ref="M105:N105"/>
    <mergeCell ref="K106:L106"/>
    <mergeCell ref="M106:N106"/>
  </mergeCells>
  <phoneticPr fontId="7" type="noConversion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40" zoomScaleNormal="40" workbookViewId="0">
      <selection activeCell="W18" sqref="W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2024-02-12T13:44:07Z</cp:lastPrinted>
  <dcterms:created xsi:type="dcterms:W3CDTF">2022-06-10T14:11:52Z</dcterms:created>
  <dcterms:modified xsi:type="dcterms:W3CDTF">2025-05-27T11:50:30Z</dcterms:modified>
</cp:coreProperties>
</file>