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D863E484-674A-4916-8794-E8A5B5DE591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1" l="1"/>
  <c r="X18" i="1" s="1"/>
  <c r="Q18" i="1"/>
  <c r="G16" i="1" l="1"/>
  <c r="K16" i="1" s="1"/>
  <c r="P15" i="1"/>
  <c r="G10" i="1"/>
  <c r="I10" i="1" s="1"/>
  <c r="P10" i="1" s="1"/>
  <c r="H16" i="1" l="1"/>
  <c r="N16" i="1" s="1"/>
  <c r="J16" i="1"/>
  <c r="W11" i="1"/>
  <c r="Q13" i="1"/>
  <c r="Q7" i="1"/>
  <c r="I16" i="1" l="1"/>
  <c r="P16" i="1" s="1"/>
  <c r="G9" i="1"/>
  <c r="L9" i="1" s="1"/>
  <c r="M9" i="1" l="1"/>
  <c r="H9" i="1"/>
  <c r="N9" i="1" s="1"/>
  <c r="J9" i="1"/>
  <c r="K9" i="1"/>
  <c r="T10" i="1"/>
  <c r="W10" i="1" s="1"/>
  <c r="W9" i="1"/>
  <c r="I9" i="1" l="1"/>
  <c r="P9" i="1" s="1"/>
  <c r="E14" i="1"/>
  <c r="G14" i="1" s="1"/>
  <c r="K14" i="1" s="1"/>
  <c r="W13" i="1"/>
  <c r="X13" i="1" s="1"/>
  <c r="T8" i="1"/>
  <c r="W8" i="1" s="1"/>
  <c r="G8" i="1"/>
  <c r="L8" i="1" s="1"/>
  <c r="H14" i="1" l="1"/>
  <c r="N14" i="1" s="1"/>
  <c r="J14" i="1"/>
  <c r="H8" i="1"/>
  <c r="N8" i="1" s="1"/>
  <c r="K8" i="1"/>
  <c r="M8" i="1"/>
  <c r="J8" i="1"/>
  <c r="I8" i="1" l="1"/>
  <c r="P8" i="1" s="1"/>
  <c r="I14" i="1"/>
  <c r="P14" i="1" l="1"/>
</calcChain>
</file>

<file path=xl/sharedStrings.xml><?xml version="1.0" encoding="utf-8"?>
<sst xmlns="http://schemas.openxmlformats.org/spreadsheetml/2006/main" count="51" uniqueCount="47">
  <si>
    <t>Amount</t>
  </si>
  <si>
    <t>PAYMENT NOTE No.</t>
  </si>
  <si>
    <t>UTR</t>
  </si>
  <si>
    <t>SD (5%)</t>
  </si>
  <si>
    <t>Advance paid</t>
  </si>
  <si>
    <t>Hold Amount For Material.</t>
  </si>
  <si>
    <t>SD (10%)</t>
  </si>
  <si>
    <t>M/S Pramod Contractor</t>
  </si>
  <si>
    <t>16-05-2023 NEFT/AXISP00390411251/RIUP23/244/PRAMOD CONTRACTE 143472.00</t>
  </si>
  <si>
    <t>kalanpur Village Pipe laying  work</t>
  </si>
  <si>
    <t>RIUP22/2576</t>
  </si>
  <si>
    <t>14-03-2023 NEFT/AXISP00371304713/RIUP22/2576/PRAMOD CONTRACT 99000.00</t>
  </si>
  <si>
    <t>kalanpur Village Pump House work</t>
  </si>
  <si>
    <t>RIUP23/244</t>
  </si>
  <si>
    <t>28-07-2023 NEFT/AXISP00410053396/RIUP23/1261/PRAMOD CONTRACT 45844.00</t>
  </si>
  <si>
    <t>RIUP23/1261</t>
  </si>
  <si>
    <t>RIUP23/1837</t>
  </si>
  <si>
    <t>04-09-2023 NEFT/AXISP00421476874/RIUP23/1837/PRAMOD CONTRACTER 99000.00</t>
  </si>
  <si>
    <t>07-09-2023 NEFT/AXISP00422860739/RIUP23/1860/PRAMOD CONTRACTER/PUNB0138010 381927.00</t>
  </si>
  <si>
    <t>RIUP23/1860</t>
  </si>
  <si>
    <t>GST Release Note</t>
  </si>
  <si>
    <t>17-10-2023 NEFT/AXISP00435129356/RIUP23/2700/PRAMOD CONTRACTER/PUNB0138010 34206.00</t>
  </si>
  <si>
    <t>17-10-2023 NEFT/AXISP00435129355/RIUP23/2699/PRAMOD CONTRACTER/PUNB0138010 29016.00</t>
  </si>
  <si>
    <t>RIUP23/2699</t>
  </si>
  <si>
    <t xml:space="preserve"> KALANPUR VILLAGE PIPE LAYING WORK </t>
  </si>
  <si>
    <t>Subcontractor:</t>
  </si>
  <si>
    <t>State:</t>
  </si>
  <si>
    <t>Uttar Pradesh</t>
  </si>
  <si>
    <t>District:</t>
  </si>
  <si>
    <t>Muzaffarnager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</si>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</sst>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5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21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15" fontId="3" fillId="3" borderId="16" xfId="0" applyNumberFormat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0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5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3" fillId="2" borderId="36" xfId="0" applyFont="1" applyFill="1" applyBorder="1" applyAlignment="1">
      <alignment horizontal="center" vertical="center" wrapText="1"/>
    </xf>
    <xf numFmtId="15" fontId="3" fillId="2" borderId="37" xfId="0" applyNumberFormat="1" applyFont="1" applyFill="1" applyBorder="1" applyAlignment="1">
      <alignment horizontal="center" vertical="center"/>
    </xf>
    <xf numFmtId="0" fontId="3" fillId="2" borderId="38" xfId="0" quotePrefix="1" applyFont="1" applyFill="1" applyBorder="1" applyAlignment="1">
      <alignment horizontal="center" vertical="center"/>
    </xf>
    <xf numFmtId="43" fontId="3" fillId="2" borderId="39" xfId="1" applyNumberFormat="1" applyFont="1" applyFill="1" applyBorder="1" applyAlignment="1">
      <alignment vertical="center"/>
    </xf>
    <xf numFmtId="43" fontId="3" fillId="2" borderId="40" xfId="1" applyNumberFormat="1" applyFont="1" applyFill="1" applyBorder="1" applyAlignment="1">
      <alignment vertical="center"/>
    </xf>
    <xf numFmtId="43" fontId="3" fillId="2" borderId="41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43" fontId="3" fillId="2" borderId="42" xfId="1" applyNumberFormat="1" applyFont="1" applyFill="1" applyBorder="1" applyAlignment="1">
      <alignment vertical="center"/>
    </xf>
    <xf numFmtId="43" fontId="3" fillId="2" borderId="43" xfId="1" applyNumberFormat="1" applyFont="1" applyFill="1" applyBorder="1" applyAlignment="1">
      <alignment vertical="center"/>
    </xf>
    <xf numFmtId="43" fontId="3" fillId="2" borderId="44" xfId="1" applyNumberFormat="1" applyFont="1" applyFill="1" applyBorder="1" applyAlignment="1">
      <alignment vertical="center"/>
    </xf>
    <xf numFmtId="43" fontId="3" fillId="2" borderId="45" xfId="1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3" fontId="8" fillId="2" borderId="5" xfId="1" applyNumberFormat="1" applyFont="1" applyFill="1" applyBorder="1" applyAlignment="1">
      <alignment horizontal="center" vertical="center"/>
    </xf>
    <xf numFmtId="43" fontId="8" fillId="2" borderId="18" xfId="1" applyNumberFormat="1" applyFont="1" applyFill="1" applyBorder="1" applyAlignment="1">
      <alignment horizontal="center" vertical="center"/>
    </xf>
    <xf numFmtId="43" fontId="7" fillId="2" borderId="31" xfId="1" applyNumberFormat="1" applyFont="1" applyFill="1" applyBorder="1" applyAlignment="1">
      <alignment horizontal="center" vertical="center"/>
    </xf>
    <xf numFmtId="43" fontId="7" fillId="2" borderId="1" xfId="1" applyNumberFormat="1" applyFont="1" applyFill="1" applyBorder="1" applyAlignment="1">
      <alignment horizontal="center" vertical="center"/>
    </xf>
    <xf numFmtId="43" fontId="7" fillId="2" borderId="32" xfId="1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6" fillId="0" borderId="0" xfId="0" applyFont="1"/>
    <xf numFmtId="164" fontId="2" fillId="2" borderId="0" xfId="1" applyFont="1" applyFill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0" fontId="6" fillId="2" borderId="46" xfId="0" applyFont="1" applyFill="1" applyBorder="1" applyAlignment="1">
      <alignment horizontal="center" vertical="center" wrapText="1"/>
    </xf>
    <xf numFmtId="14" fontId="6" fillId="2" borderId="46" xfId="0" applyNumberFormat="1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164" fontId="9" fillId="2" borderId="46" xfId="1" applyFont="1" applyFill="1" applyBorder="1" applyAlignment="1">
      <alignment horizontal="center" vertical="center"/>
    </xf>
    <xf numFmtId="164" fontId="6" fillId="2" borderId="46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"/>
  <sheetViews>
    <sheetView tabSelected="1" zoomScale="115" zoomScaleNormal="115" workbookViewId="0">
      <selection activeCell="A4" sqref="A4"/>
    </sheetView>
  </sheetViews>
  <sheetFormatPr defaultColWidth="9" defaultRowHeight="20.100000000000001" customHeight="1" x14ac:dyDescent="0.25"/>
  <cols>
    <col min="1" max="1" width="9" style="10"/>
    <col min="2" max="2" width="30" style="10" customWidth="1"/>
    <col min="3" max="3" width="13.42578125" style="10" bestFit="1" customWidth="1"/>
    <col min="4" max="4" width="16.7109375" style="10" customWidth="1"/>
    <col min="5" max="5" width="13.28515625" style="10" bestFit="1" customWidth="1"/>
    <col min="6" max="7" width="13.28515625" style="10" customWidth="1"/>
    <col min="8" max="8" width="14.7109375" style="46" customWidth="1"/>
    <col min="9" max="9" width="12.85546875" style="46" bestFit="1" customWidth="1"/>
    <col min="10" max="10" width="10.7109375" style="10" bestFit="1" customWidth="1"/>
    <col min="11" max="11" width="12.140625" style="10" customWidth="1"/>
    <col min="12" max="14" width="14.85546875" style="10" customWidth="1"/>
    <col min="15" max="15" width="13" style="10" customWidth="1"/>
    <col min="16" max="16" width="21.7109375" style="10" bestFit="1" customWidth="1"/>
    <col min="17" max="17" width="12.7109375" style="10" bestFit="1" customWidth="1"/>
    <col min="18" max="18" width="14.5703125" style="10" bestFit="1" customWidth="1"/>
    <col min="19" max="20" width="14.5703125" style="10" customWidth="1"/>
    <col min="21" max="21" width="14" style="10" customWidth="1"/>
    <col min="22" max="22" width="11.85546875" style="10" bestFit="1" customWidth="1"/>
    <col min="23" max="23" width="14.85546875" style="10" customWidth="1"/>
    <col min="24" max="24" width="87" style="10" customWidth="1"/>
    <col min="25" max="25" width="12.140625" style="10" customWidth="1"/>
    <col min="26" max="16384" width="9" style="10"/>
  </cols>
  <sheetData>
    <row r="1" spans="1:33" ht="20.100000000000001" customHeight="1" x14ac:dyDescent="0.25">
      <c r="A1" s="98" t="s">
        <v>25</v>
      </c>
      <c r="B1" s="99" t="s">
        <v>7</v>
      </c>
      <c r="E1" s="11"/>
      <c r="F1" s="11"/>
      <c r="G1" s="11"/>
      <c r="H1" s="12"/>
      <c r="I1" s="12"/>
    </row>
    <row r="2" spans="1:33" ht="20.100000000000001" customHeight="1" x14ac:dyDescent="0.25">
      <c r="A2" s="98" t="s">
        <v>26</v>
      </c>
      <c r="B2" t="s">
        <v>27</v>
      </c>
      <c r="C2" s="13"/>
      <c r="D2" s="13"/>
      <c r="G2" s="14"/>
      <c r="I2" s="14"/>
      <c r="J2" s="15"/>
      <c r="K2" s="15"/>
      <c r="L2" s="15"/>
      <c r="M2" s="15"/>
      <c r="N2" s="15"/>
      <c r="O2" s="15"/>
      <c r="P2" s="15"/>
      <c r="Q2" s="76">
        <v>45411</v>
      </c>
      <c r="R2" s="15"/>
      <c r="S2" s="15"/>
      <c r="T2" s="15"/>
    </row>
    <row r="3" spans="1:33" ht="20.100000000000001" customHeight="1" thickBot="1" x14ac:dyDescent="0.3">
      <c r="A3" s="98" t="s">
        <v>28</v>
      </c>
      <c r="B3" t="s">
        <v>29</v>
      </c>
      <c r="C3" s="13"/>
      <c r="D3" s="13"/>
      <c r="G3" s="14"/>
      <c r="I3" s="14"/>
      <c r="J3" s="15"/>
      <c r="K3" s="15"/>
      <c r="L3" s="15"/>
      <c r="M3" s="15"/>
      <c r="N3" s="15"/>
      <c r="O3" s="15"/>
      <c r="P3" s="15"/>
      <c r="Q3" s="76"/>
      <c r="R3" s="15"/>
      <c r="S3" s="15"/>
      <c r="T3" s="15"/>
    </row>
    <row r="4" spans="1:33" ht="20.100000000000001" customHeight="1" thickBot="1" x14ac:dyDescent="0.3">
      <c r="A4" s="98" t="s">
        <v>30</v>
      </c>
      <c r="B4" t="s">
        <v>29</v>
      </c>
      <c r="C4" s="16"/>
      <c r="D4" s="16"/>
      <c r="E4" s="16"/>
      <c r="F4" s="15"/>
      <c r="G4" s="15"/>
      <c r="H4" s="17"/>
      <c r="I4" s="17"/>
      <c r="J4" s="15"/>
      <c r="K4" s="15"/>
      <c r="P4" s="15"/>
      <c r="Q4" s="18"/>
      <c r="R4" s="18"/>
      <c r="S4" s="18"/>
      <c r="T4" s="18"/>
      <c r="U4" s="18"/>
      <c r="V4" s="18"/>
    </row>
    <row r="5" spans="1:33" ht="20.100000000000001" customHeight="1" thickBot="1" x14ac:dyDescent="0.3">
      <c r="A5" s="100" t="s">
        <v>31</v>
      </c>
      <c r="B5" s="101" t="s">
        <v>32</v>
      </c>
      <c r="C5" s="102" t="s">
        <v>33</v>
      </c>
      <c r="D5" s="103" t="s">
        <v>34</v>
      </c>
      <c r="E5" s="101" t="s">
        <v>35</v>
      </c>
      <c r="F5" s="101" t="s">
        <v>36</v>
      </c>
      <c r="G5" s="103" t="s">
        <v>37</v>
      </c>
      <c r="H5" s="104" t="s">
        <v>38</v>
      </c>
      <c r="I5" s="105" t="s">
        <v>0</v>
      </c>
      <c r="J5" s="101" t="s">
        <v>39</v>
      </c>
      <c r="K5" s="101" t="s">
        <v>40</v>
      </c>
      <c r="L5" s="101" t="s">
        <v>41</v>
      </c>
      <c r="M5" s="9" t="s">
        <v>6</v>
      </c>
      <c r="N5" s="101" t="s">
        <v>42</v>
      </c>
      <c r="O5" s="9" t="s">
        <v>5</v>
      </c>
      <c r="P5" s="101" t="s">
        <v>43</v>
      </c>
      <c r="Q5" s="3"/>
      <c r="R5" s="2" t="s">
        <v>1</v>
      </c>
      <c r="S5" s="101" t="s">
        <v>44</v>
      </c>
      <c r="T5" s="101" t="s">
        <v>45</v>
      </c>
      <c r="U5" s="1" t="s">
        <v>3</v>
      </c>
      <c r="V5" s="2" t="s">
        <v>4</v>
      </c>
      <c r="W5" s="101" t="s">
        <v>46</v>
      </c>
      <c r="X5" s="9" t="s">
        <v>2</v>
      </c>
    </row>
    <row r="6" spans="1:33" ht="20.100000000000001" customHeight="1" x14ac:dyDescent="0.25">
      <c r="B6" s="19"/>
      <c r="C6" s="20"/>
      <c r="D6" s="20"/>
      <c r="E6" s="21"/>
      <c r="F6" s="48"/>
      <c r="G6" s="48"/>
      <c r="H6" s="28">
        <v>0.18</v>
      </c>
      <c r="I6" s="23"/>
      <c r="J6" s="24">
        <v>0.01</v>
      </c>
      <c r="K6" s="25">
        <v>0.05</v>
      </c>
      <c r="L6" s="25">
        <v>0.05</v>
      </c>
      <c r="M6" s="25">
        <v>0.1</v>
      </c>
      <c r="N6" s="25">
        <v>0.18</v>
      </c>
      <c r="O6" s="25"/>
      <c r="P6" s="26"/>
      <c r="Q6" s="3"/>
      <c r="R6" s="27"/>
      <c r="S6" s="22"/>
      <c r="T6" s="28">
        <v>0.01</v>
      </c>
      <c r="U6" s="29">
        <v>0.05</v>
      </c>
      <c r="V6" s="23"/>
      <c r="W6" s="30"/>
      <c r="X6" s="26"/>
    </row>
    <row r="7" spans="1:33" s="53" customFormat="1" ht="20.100000000000001" customHeight="1" x14ac:dyDescent="0.25">
      <c r="B7" s="65"/>
      <c r="C7" s="66"/>
      <c r="D7" s="61"/>
      <c r="E7" s="67"/>
      <c r="F7" s="68"/>
      <c r="G7" s="68"/>
      <c r="H7" s="69"/>
      <c r="I7" s="60"/>
      <c r="J7" s="70"/>
      <c r="K7" s="71"/>
      <c r="L7" s="71"/>
      <c r="M7" s="71"/>
      <c r="N7" s="71"/>
      <c r="O7" s="71"/>
      <c r="P7" s="62"/>
      <c r="Q7" s="74">
        <f>A8</f>
        <v>57266</v>
      </c>
      <c r="R7" s="72"/>
      <c r="S7" s="59"/>
      <c r="T7" s="69"/>
      <c r="U7" s="73"/>
      <c r="V7" s="60"/>
      <c r="W7" s="64"/>
      <c r="X7" s="62"/>
    </row>
    <row r="8" spans="1:33" ht="20.100000000000001" customHeight="1" x14ac:dyDescent="0.25">
      <c r="A8" s="10">
        <v>57266</v>
      </c>
      <c r="B8" s="5" t="s">
        <v>9</v>
      </c>
      <c r="C8" s="6">
        <v>45125</v>
      </c>
      <c r="D8" s="50">
        <v>3</v>
      </c>
      <c r="E8" s="31">
        <v>315907.40000000002</v>
      </c>
      <c r="F8" s="49">
        <v>125874</v>
      </c>
      <c r="G8" s="49">
        <f>ROUND(E8-F8,0)</f>
        <v>190033</v>
      </c>
      <c r="H8" s="22">
        <f>ROUND(G8*H6,0)</f>
        <v>34206</v>
      </c>
      <c r="I8" s="23">
        <f>G8+H8</f>
        <v>224239</v>
      </c>
      <c r="J8" s="32">
        <f>ROUND(G8*$J$6,)</f>
        <v>1900</v>
      </c>
      <c r="K8" s="32">
        <f>ROUND(G8*$K$6,)</f>
        <v>9502</v>
      </c>
      <c r="L8" s="32">
        <f>ROUND(G8*$L$6,)</f>
        <v>9502</v>
      </c>
      <c r="M8" s="26">
        <f>ROUND(G8*$M$6,0)</f>
        <v>19003</v>
      </c>
      <c r="N8" s="26">
        <f>H8</f>
        <v>34206</v>
      </c>
      <c r="O8" s="26">
        <v>5282</v>
      </c>
      <c r="P8" s="26">
        <f>ROUND(I8-SUM(J8:O8),0)</f>
        <v>144844</v>
      </c>
      <c r="Q8" s="3"/>
      <c r="R8" s="33" t="s">
        <v>10</v>
      </c>
      <c r="S8" s="22">
        <v>100000</v>
      </c>
      <c r="T8" s="22">
        <f>S8*T6</f>
        <v>1000</v>
      </c>
      <c r="U8" s="23">
        <v>0</v>
      </c>
      <c r="V8" s="23">
        <v>0</v>
      </c>
      <c r="W8" s="30">
        <f>S8-T8</f>
        <v>99000</v>
      </c>
      <c r="X8" s="34" t="s">
        <v>11</v>
      </c>
    </row>
    <row r="9" spans="1:33" ht="20.100000000000001" customHeight="1" x14ac:dyDescent="0.25">
      <c r="A9" s="10">
        <v>57266</v>
      </c>
      <c r="B9" s="5" t="s">
        <v>9</v>
      </c>
      <c r="C9" s="6">
        <v>45150</v>
      </c>
      <c r="D9" s="50">
        <v>4</v>
      </c>
      <c r="E9" s="31">
        <v>627770</v>
      </c>
      <c r="F9" s="49">
        <v>19000</v>
      </c>
      <c r="G9" s="49">
        <f>ROUND(E9-F9,0)</f>
        <v>608770</v>
      </c>
      <c r="H9" s="22">
        <f>G9*18%</f>
        <v>109578.59999999999</v>
      </c>
      <c r="I9" s="23">
        <f>G9+H9</f>
        <v>718348.6</v>
      </c>
      <c r="J9" s="32">
        <f>ROUND(G9*$J$6,)</f>
        <v>6088</v>
      </c>
      <c r="K9" s="32">
        <f>ROUND(G9*$K$6,)</f>
        <v>30439</v>
      </c>
      <c r="L9" s="32">
        <f>ROUND(G9*$L$6,)</f>
        <v>30439</v>
      </c>
      <c r="M9" s="26">
        <f>ROUND(G9*$M$6,0)</f>
        <v>60877</v>
      </c>
      <c r="N9" s="26">
        <f>H9</f>
        <v>109578.59999999999</v>
      </c>
      <c r="O9" s="26">
        <v>232</v>
      </c>
      <c r="P9" s="26">
        <f>ROUND(I9-SUM(J9:O9),0)</f>
        <v>480695</v>
      </c>
      <c r="Q9" s="3"/>
      <c r="R9" s="33" t="s">
        <v>15</v>
      </c>
      <c r="S9" s="22">
        <v>45844</v>
      </c>
      <c r="T9" s="22"/>
      <c r="U9" s="23"/>
      <c r="V9" s="23"/>
      <c r="W9" s="30">
        <f>ROUND(S9-T9-U9-V9,0)</f>
        <v>45844</v>
      </c>
      <c r="X9" s="34" t="s">
        <v>14</v>
      </c>
    </row>
    <row r="10" spans="1:33" ht="20.100000000000001" customHeight="1" x14ac:dyDescent="0.25">
      <c r="A10" s="10">
        <v>57266</v>
      </c>
      <c r="B10" s="5" t="s">
        <v>20</v>
      </c>
      <c r="C10" s="6">
        <v>45125</v>
      </c>
      <c r="D10" s="50">
        <v>3</v>
      </c>
      <c r="E10" s="21">
        <v>34206</v>
      </c>
      <c r="F10" s="35"/>
      <c r="G10" s="49">
        <f>E10-F10</f>
        <v>34206</v>
      </c>
      <c r="H10" s="22">
        <v>0</v>
      </c>
      <c r="I10" s="23">
        <f>G10+H10</f>
        <v>34206</v>
      </c>
      <c r="J10" s="32">
        <v>0</v>
      </c>
      <c r="K10" s="26"/>
      <c r="L10" s="26"/>
      <c r="M10" s="36"/>
      <c r="N10" s="36"/>
      <c r="O10" s="26"/>
      <c r="P10" s="26">
        <f>I10-SUM(J10:N10)</f>
        <v>34206</v>
      </c>
      <c r="Q10" s="3"/>
      <c r="R10" s="33" t="s">
        <v>16</v>
      </c>
      <c r="S10" s="22">
        <v>100000</v>
      </c>
      <c r="T10" s="22">
        <f>S10*1%</f>
        <v>1000</v>
      </c>
      <c r="U10" s="23"/>
      <c r="V10" s="23"/>
      <c r="W10" s="30">
        <f>ROUND(S10-T10-U10-V10,0)</f>
        <v>99000</v>
      </c>
      <c r="X10" s="34" t="s">
        <v>17</v>
      </c>
    </row>
    <row r="11" spans="1:33" ht="20.100000000000001" customHeight="1" x14ac:dyDescent="0.25">
      <c r="A11" s="10">
        <v>57266</v>
      </c>
      <c r="B11" s="5"/>
      <c r="C11" s="6"/>
      <c r="D11" s="50"/>
      <c r="E11" s="31"/>
      <c r="F11" s="49"/>
      <c r="G11" s="49"/>
      <c r="H11" s="22"/>
      <c r="I11" s="23"/>
      <c r="J11" s="32"/>
      <c r="K11" s="26"/>
      <c r="L11" s="26"/>
      <c r="M11" s="26"/>
      <c r="N11" s="26"/>
      <c r="O11" s="26"/>
      <c r="P11" s="26"/>
      <c r="Q11" s="3"/>
      <c r="R11" s="33" t="s">
        <v>19</v>
      </c>
      <c r="S11" s="22">
        <v>381927</v>
      </c>
      <c r="T11" s="22">
        <v>0</v>
      </c>
      <c r="U11" s="23"/>
      <c r="V11" s="23"/>
      <c r="W11" s="30">
        <f>ROUND(S11-T11-U11-V11,0)</f>
        <v>381927</v>
      </c>
      <c r="X11" s="30" t="s">
        <v>18</v>
      </c>
    </row>
    <row r="12" spans="1:33" ht="20.100000000000001" customHeight="1" x14ac:dyDescent="0.25">
      <c r="B12" s="5"/>
      <c r="C12" s="6"/>
      <c r="D12" s="50"/>
      <c r="E12" s="31"/>
      <c r="F12" s="49"/>
      <c r="G12" s="49"/>
      <c r="H12" s="22"/>
      <c r="I12" s="23"/>
      <c r="J12" s="32"/>
      <c r="K12" s="26"/>
      <c r="L12" s="26"/>
      <c r="M12" s="26"/>
      <c r="N12" s="26"/>
      <c r="O12" s="26"/>
      <c r="P12" s="26"/>
      <c r="Q12" s="3"/>
      <c r="R12" s="33"/>
      <c r="S12" s="22"/>
      <c r="T12" s="22"/>
      <c r="U12" s="23"/>
      <c r="V12" s="23"/>
      <c r="W12" s="30">
        <v>34206</v>
      </c>
      <c r="X12" s="30" t="s">
        <v>21</v>
      </c>
    </row>
    <row r="13" spans="1:33" s="53" customFormat="1" ht="20.100000000000001" customHeight="1" x14ac:dyDescent="0.25">
      <c r="B13" s="54"/>
      <c r="C13" s="55"/>
      <c r="D13" s="56"/>
      <c r="E13" s="57"/>
      <c r="F13" s="58"/>
      <c r="G13" s="58"/>
      <c r="H13" s="59"/>
      <c r="I13" s="60"/>
      <c r="J13" s="61"/>
      <c r="K13" s="62"/>
      <c r="L13" s="62"/>
      <c r="M13" s="62"/>
      <c r="N13" s="62"/>
      <c r="O13" s="62"/>
      <c r="P13" s="62"/>
      <c r="Q13" s="74">
        <f>A14</f>
        <v>55775</v>
      </c>
      <c r="R13" s="63"/>
      <c r="S13" s="59">
        <v>0</v>
      </c>
      <c r="T13" s="59">
        <v>0</v>
      </c>
      <c r="U13" s="60">
        <v>0</v>
      </c>
      <c r="V13" s="60">
        <v>0</v>
      </c>
      <c r="W13" s="64">
        <f>ROUND(S13-T13-U13-V13,0)</f>
        <v>0</v>
      </c>
      <c r="X13" s="64">
        <f>ROUND(T13-U13-V13-W13,0)</f>
        <v>0</v>
      </c>
      <c r="Y13" s="75"/>
      <c r="Z13" s="10"/>
      <c r="AA13" s="10"/>
      <c r="AB13" s="10"/>
      <c r="AC13" s="10"/>
      <c r="AD13" s="10"/>
      <c r="AE13" s="10"/>
      <c r="AF13" s="10"/>
      <c r="AG13" s="10"/>
    </row>
    <row r="14" spans="1:33" ht="20.100000000000001" customHeight="1" x14ac:dyDescent="0.25">
      <c r="A14" s="10">
        <v>55775</v>
      </c>
      <c r="B14" s="5" t="s">
        <v>12</v>
      </c>
      <c r="C14" s="6">
        <v>45005</v>
      </c>
      <c r="D14" s="50">
        <v>12</v>
      </c>
      <c r="E14" s="31">
        <f>370000*60%</f>
        <v>222000</v>
      </c>
      <c r="F14" s="49">
        <v>60795</v>
      </c>
      <c r="G14" s="49">
        <f>ROUND(E14-F14,0)</f>
        <v>161205</v>
      </c>
      <c r="H14" s="22">
        <f>ROUND(G14*H6,0)</f>
        <v>29017</v>
      </c>
      <c r="I14" s="23">
        <f>G14+H14</f>
        <v>190222</v>
      </c>
      <c r="J14" s="32">
        <f>ROUND(G14*$J$6,)</f>
        <v>1612</v>
      </c>
      <c r="K14" s="26">
        <f>ROUND(G14*10%,0)</f>
        <v>16121</v>
      </c>
      <c r="L14" s="26">
        <v>0</v>
      </c>
      <c r="M14" s="26">
        <v>0</v>
      </c>
      <c r="N14" s="26">
        <f>H14</f>
        <v>29017</v>
      </c>
      <c r="O14" s="26"/>
      <c r="P14" s="26">
        <f>ROUND(I14-SUM(J14:O14),0)</f>
        <v>143472</v>
      </c>
      <c r="Q14" s="3"/>
      <c r="R14" s="33" t="s">
        <v>13</v>
      </c>
      <c r="S14" s="22">
        <v>143472</v>
      </c>
      <c r="T14" s="22">
        <v>0</v>
      </c>
      <c r="U14" s="23">
        <v>0</v>
      </c>
      <c r="V14" s="23">
        <v>0</v>
      </c>
      <c r="W14" s="30">
        <v>143472</v>
      </c>
      <c r="X14" s="34" t="s">
        <v>8</v>
      </c>
    </row>
    <row r="15" spans="1:33" ht="20.100000000000001" customHeight="1" x14ac:dyDescent="0.25">
      <c r="A15" s="10">
        <v>55775</v>
      </c>
      <c r="B15" s="5" t="s">
        <v>20</v>
      </c>
      <c r="C15" s="6">
        <v>45056</v>
      </c>
      <c r="D15" s="50">
        <v>12</v>
      </c>
      <c r="E15" s="31">
        <v>29016</v>
      </c>
      <c r="F15" s="49">
        <v>0</v>
      </c>
      <c r="G15" s="49"/>
      <c r="H15" s="22"/>
      <c r="I15" s="23"/>
      <c r="J15" s="32"/>
      <c r="K15" s="26"/>
      <c r="L15" s="26"/>
      <c r="M15" s="26"/>
      <c r="N15" s="26"/>
      <c r="O15" s="26"/>
      <c r="P15" s="26">
        <f>E15</f>
        <v>29016</v>
      </c>
      <c r="Q15" s="8"/>
      <c r="R15" s="33" t="s">
        <v>23</v>
      </c>
      <c r="S15" s="22">
        <v>29016</v>
      </c>
      <c r="T15" s="22"/>
      <c r="U15" s="23"/>
      <c r="V15" s="23"/>
      <c r="W15" s="30">
        <v>29016</v>
      </c>
      <c r="X15" s="34" t="s">
        <v>22</v>
      </c>
    </row>
    <row r="16" spans="1:33" ht="20.100000000000001" customHeight="1" x14ac:dyDescent="0.25">
      <c r="A16" s="10">
        <v>55775</v>
      </c>
      <c r="B16" s="5" t="s">
        <v>12</v>
      </c>
      <c r="C16" s="6">
        <v>45288</v>
      </c>
      <c r="D16" s="50">
        <v>5</v>
      </c>
      <c r="E16" s="31">
        <v>111000</v>
      </c>
      <c r="F16" s="49">
        <v>15000</v>
      </c>
      <c r="G16" s="49">
        <f>ROUND(E16-F16,0)</f>
        <v>96000</v>
      </c>
      <c r="H16" s="22">
        <f>G16*18%</f>
        <v>17280</v>
      </c>
      <c r="I16" s="23">
        <f>G16+H16</f>
        <v>113280</v>
      </c>
      <c r="J16" s="32">
        <f>ROUND(G16*$J$6,)</f>
        <v>960</v>
      </c>
      <c r="K16" s="26">
        <f>G16*10%</f>
        <v>9600</v>
      </c>
      <c r="L16" s="26">
        <v>0</v>
      </c>
      <c r="M16" s="26">
        <v>0</v>
      </c>
      <c r="N16" s="26">
        <f>H16</f>
        <v>17280</v>
      </c>
      <c r="O16" s="26"/>
      <c r="P16" s="26">
        <f>ROUND(I16-SUM(J16:O16),0)</f>
        <v>85440</v>
      </c>
      <c r="Q16" s="8"/>
      <c r="R16" s="33"/>
      <c r="S16" s="35"/>
      <c r="T16" s="35"/>
      <c r="U16" s="35"/>
      <c r="V16" s="35"/>
      <c r="W16" s="37"/>
      <c r="X16" s="38"/>
    </row>
    <row r="17" spans="1:25" ht="20.100000000000001" customHeight="1" x14ac:dyDescent="0.25">
      <c r="B17" s="77"/>
      <c r="C17" s="78"/>
      <c r="D17" s="79"/>
      <c r="E17" s="80"/>
      <c r="F17" s="17"/>
      <c r="G17" s="17"/>
      <c r="H17" s="81"/>
      <c r="I17" s="82"/>
      <c r="J17" s="83"/>
      <c r="K17" s="84"/>
      <c r="L17" s="84"/>
      <c r="M17" s="84"/>
      <c r="N17" s="84"/>
      <c r="O17" s="84"/>
      <c r="P17" s="84"/>
      <c r="Q17" s="8"/>
      <c r="R17" s="85"/>
      <c r="S17" s="86"/>
      <c r="T17" s="86"/>
      <c r="U17" s="86"/>
      <c r="V17" s="86"/>
      <c r="W17" s="87"/>
      <c r="X17" s="38"/>
    </row>
    <row r="18" spans="1:25" ht="20.100000000000001" customHeight="1" x14ac:dyDescent="0.25">
      <c r="A18" s="53"/>
      <c r="B18" s="54"/>
      <c r="C18" s="55"/>
      <c r="D18" s="56"/>
      <c r="E18" s="57"/>
      <c r="F18" s="58"/>
      <c r="G18" s="58"/>
      <c r="H18" s="59"/>
      <c r="I18" s="60"/>
      <c r="J18" s="61"/>
      <c r="K18" s="62"/>
      <c r="L18" s="62"/>
      <c r="M18" s="62"/>
      <c r="N18" s="62"/>
      <c r="O18" s="62"/>
      <c r="P18" s="62"/>
      <c r="Q18" s="74">
        <f>A19</f>
        <v>55419</v>
      </c>
      <c r="R18" s="63"/>
      <c r="S18" s="59">
        <v>0</v>
      </c>
      <c r="T18" s="59">
        <v>0</v>
      </c>
      <c r="U18" s="60">
        <v>0</v>
      </c>
      <c r="V18" s="60">
        <v>0</v>
      </c>
      <c r="W18" s="64">
        <f>ROUND(S18-T18-U18-V18,0)</f>
        <v>0</v>
      </c>
      <c r="X18" s="64">
        <f>ROUND(T18-U18-V18-W18,0)</f>
        <v>0</v>
      </c>
      <c r="Y18" s="75"/>
    </row>
    <row r="19" spans="1:25" ht="20.100000000000001" customHeight="1" x14ac:dyDescent="0.25">
      <c r="A19" s="10">
        <v>55419</v>
      </c>
      <c r="B19" s="5" t="s">
        <v>24</v>
      </c>
      <c r="C19" s="6"/>
      <c r="D19" s="50"/>
      <c r="E19" s="31"/>
      <c r="F19" s="49"/>
      <c r="G19" s="49"/>
      <c r="H19" s="22"/>
      <c r="I19" s="23"/>
      <c r="J19" s="32"/>
      <c r="K19" s="26"/>
      <c r="L19" s="26"/>
      <c r="M19" s="26"/>
      <c r="N19" s="26"/>
      <c r="O19" s="26"/>
      <c r="P19" s="26"/>
      <c r="Q19" s="3"/>
      <c r="R19" s="33"/>
      <c r="S19" s="22"/>
      <c r="T19" s="22"/>
      <c r="U19" s="23"/>
      <c r="V19" s="23"/>
      <c r="W19" s="30"/>
      <c r="X19" s="34"/>
    </row>
    <row r="20" spans="1:25" ht="20.100000000000001" customHeight="1" x14ac:dyDescent="0.25">
      <c r="B20" s="5"/>
      <c r="C20" s="6"/>
      <c r="D20" s="50"/>
      <c r="E20" s="31"/>
      <c r="F20" s="49"/>
      <c r="G20" s="49"/>
      <c r="H20" s="22"/>
      <c r="I20" s="23"/>
      <c r="J20" s="32"/>
      <c r="K20" s="26"/>
      <c r="L20" s="26"/>
      <c r="M20" s="26"/>
      <c r="N20" s="26"/>
      <c r="O20" s="26"/>
      <c r="P20" s="26"/>
      <c r="Q20" s="8"/>
      <c r="R20" s="33"/>
      <c r="S20" s="22"/>
      <c r="T20" s="22"/>
      <c r="U20" s="23"/>
      <c r="V20" s="23"/>
      <c r="W20" s="30"/>
      <c r="X20" s="34"/>
    </row>
    <row r="21" spans="1:25" ht="20.100000000000001" customHeight="1" x14ac:dyDescent="0.25">
      <c r="B21" s="5"/>
      <c r="C21" s="6"/>
      <c r="D21" s="50"/>
      <c r="E21" s="31"/>
      <c r="F21" s="49"/>
      <c r="G21" s="49"/>
      <c r="H21" s="22"/>
      <c r="I21" s="23"/>
      <c r="J21" s="32"/>
      <c r="K21" s="26"/>
      <c r="L21" s="26"/>
      <c r="M21" s="26"/>
      <c r="N21" s="26"/>
      <c r="O21" s="26"/>
      <c r="P21" s="26"/>
      <c r="Q21" s="8"/>
      <c r="R21" s="33"/>
      <c r="S21" s="35"/>
      <c r="T21" s="35"/>
      <c r="U21" s="35"/>
      <c r="V21" s="35"/>
      <c r="W21" s="37"/>
      <c r="X21" s="38"/>
    </row>
    <row r="22" spans="1:25" ht="20.100000000000001" customHeight="1" x14ac:dyDescent="0.25">
      <c r="B22" s="77"/>
      <c r="C22" s="78"/>
      <c r="D22" s="79"/>
      <c r="E22" s="80"/>
      <c r="F22" s="17"/>
      <c r="G22" s="17"/>
      <c r="H22" s="81"/>
      <c r="I22" s="82"/>
      <c r="J22" s="83"/>
      <c r="K22" s="84"/>
      <c r="L22" s="84"/>
      <c r="M22" s="84"/>
      <c r="N22" s="84"/>
      <c r="O22" s="84"/>
      <c r="P22" s="84"/>
      <c r="Q22" s="8"/>
      <c r="R22" s="85"/>
      <c r="S22" s="86"/>
      <c r="T22" s="86"/>
      <c r="U22" s="86"/>
      <c r="V22" s="86"/>
      <c r="W22" s="87"/>
      <c r="X22" s="38"/>
    </row>
    <row r="23" spans="1:25" ht="20.100000000000001" customHeight="1" thickBot="1" x14ac:dyDescent="0.3">
      <c r="B23" s="4"/>
      <c r="C23" s="7"/>
      <c r="D23" s="7"/>
      <c r="E23" s="39"/>
      <c r="F23" s="39"/>
      <c r="G23" s="39"/>
      <c r="H23" s="40"/>
      <c r="I23" s="41"/>
      <c r="J23" s="42"/>
      <c r="K23" s="43"/>
      <c r="L23" s="43"/>
      <c r="M23" s="43"/>
      <c r="N23" s="43"/>
      <c r="O23" s="43"/>
      <c r="P23" s="43"/>
      <c r="Q23" s="8"/>
      <c r="R23" s="44"/>
      <c r="S23" s="40"/>
      <c r="T23" s="40"/>
      <c r="U23" s="40"/>
      <c r="V23" s="40"/>
      <c r="W23" s="45"/>
      <c r="X23" s="43"/>
    </row>
    <row r="24" spans="1:25" ht="20.100000000000001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2"/>
    </row>
    <row r="25" spans="1:25" ht="20.100000000000001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35"/>
    </row>
    <row r="26" spans="1:25" ht="20.100000000000001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47"/>
      <c r="X26" s="35"/>
    </row>
    <row r="27" spans="1:25" ht="20.100000000000001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35"/>
    </row>
    <row r="28" spans="1:25" ht="20.100000000000001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51"/>
      <c r="V28" s="22"/>
      <c r="W28" s="47"/>
      <c r="X28" s="52"/>
    </row>
    <row r="29" spans="1:25" ht="20.100000000000001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35"/>
    </row>
    <row r="34" spans="11:14" ht="20.100000000000001" customHeight="1" thickBot="1" x14ac:dyDescent="0.3"/>
    <row r="35" spans="11:14" ht="20.100000000000001" customHeight="1" thickBot="1" x14ac:dyDescent="0.3">
      <c r="K35" s="92"/>
      <c r="L35" s="93"/>
      <c r="M35" s="93"/>
      <c r="N35" s="94"/>
    </row>
    <row r="36" spans="11:14" ht="20.100000000000001" customHeight="1" x14ac:dyDescent="0.25">
      <c r="K36" s="95"/>
      <c r="L36" s="96"/>
      <c r="M36" s="96"/>
      <c r="N36" s="97"/>
    </row>
    <row r="37" spans="11:14" ht="20.100000000000001" customHeight="1" x14ac:dyDescent="0.25">
      <c r="K37" s="88"/>
      <c r="L37" s="89"/>
      <c r="M37" s="90"/>
      <c r="N37" s="91"/>
    </row>
    <row r="38" spans="11:14" ht="20.100000000000001" customHeight="1" x14ac:dyDescent="0.25">
      <c r="K38" s="88"/>
      <c r="L38" s="89"/>
      <c r="M38" s="90"/>
      <c r="N38" s="91"/>
    </row>
    <row r="39" spans="11:14" ht="20.100000000000001" customHeight="1" x14ac:dyDescent="0.25">
      <c r="K39" s="88"/>
      <c r="L39" s="89"/>
      <c r="M39" s="90"/>
      <c r="N39" s="91"/>
    </row>
    <row r="40" spans="11:14" ht="20.100000000000001" customHeight="1" x14ac:dyDescent="0.25">
      <c r="K40" s="88"/>
      <c r="L40" s="89"/>
      <c r="M40" s="90"/>
      <c r="N40" s="91"/>
    </row>
  </sheetData>
  <mergeCells count="10">
    <mergeCell ref="K39:L39"/>
    <mergeCell ref="M39:N39"/>
    <mergeCell ref="K40:L40"/>
    <mergeCell ref="M40:N40"/>
    <mergeCell ref="K35:N35"/>
    <mergeCell ref="K36:N36"/>
    <mergeCell ref="K37:L37"/>
    <mergeCell ref="M37:N37"/>
    <mergeCell ref="K38:L38"/>
    <mergeCell ref="M38:N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2025-05-27T12:02:56Z</dcterms:modified>
</cp:coreProperties>
</file>