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admin\Downloads\Snehal Edited\"/>
    </mc:Choice>
  </mc:AlternateContent>
  <xr:revisionPtr revIDLastSave="0" documentId="8_{0A8E9500-59F4-4225-86AC-73BA933EACC1}" xr6:coauthVersionLast="36" xr6:coauthVersionMax="36" xr10:uidLastSave="{00000000-0000-0000-0000-000000000000}"/>
  <bookViews>
    <workbookView xWindow="-96" yWindow="0" windowWidth="1171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8" i="1" l="1"/>
  <c r="T13" i="1"/>
  <c r="W13" i="1" s="1"/>
  <c r="T14" i="1"/>
  <c r="W14" i="1" s="1"/>
  <c r="T15" i="1"/>
  <c r="W15" i="1" s="1"/>
  <c r="T25" i="1"/>
  <c r="W25" i="1" s="1"/>
  <c r="T26" i="1"/>
  <c r="W26" i="1" s="1"/>
  <c r="W8" i="1"/>
  <c r="W9" i="1"/>
  <c r="W16" i="1"/>
  <c r="W17" i="1"/>
  <c r="W18" i="1"/>
  <c r="W23" i="1"/>
  <c r="W24" i="1"/>
  <c r="W37" i="1" l="1"/>
  <c r="E17" i="1"/>
  <c r="P17" i="1" s="1"/>
  <c r="O48" i="1"/>
  <c r="G9" i="1"/>
  <c r="M9" i="1" s="1"/>
  <c r="Q7" i="1"/>
  <c r="G27" i="1"/>
  <c r="H27" i="1" s="1"/>
  <c r="G25" i="1"/>
  <c r="M25" i="1" s="1"/>
  <c r="G23" i="1"/>
  <c r="L23" i="1" s="1"/>
  <c r="Q22" i="1"/>
  <c r="G15" i="1"/>
  <c r="M15" i="1" s="1"/>
  <c r="G14" i="1"/>
  <c r="I14" i="1" s="1"/>
  <c r="P14" i="1" s="1"/>
  <c r="G13" i="1"/>
  <c r="M13" i="1" s="1"/>
  <c r="Q12" i="1"/>
  <c r="L13" i="1" l="1"/>
  <c r="H25" i="1"/>
  <c r="I25" i="1" s="1"/>
  <c r="L25" i="1"/>
  <c r="L27" i="1"/>
  <c r="H23" i="1"/>
  <c r="N23" i="1" s="1"/>
  <c r="E24" i="1" s="1"/>
  <c r="G24" i="1" s="1"/>
  <c r="I24" i="1" s="1"/>
  <c r="P24" i="1" s="1"/>
  <c r="J15" i="1"/>
  <c r="H13" i="1"/>
  <c r="J13" i="1"/>
  <c r="L15" i="1"/>
  <c r="L9" i="1"/>
  <c r="H9" i="1"/>
  <c r="I9" i="1" s="1"/>
  <c r="H15" i="1"/>
  <c r="J9" i="1"/>
  <c r="K9" i="1"/>
  <c r="K23" i="1"/>
  <c r="M23" i="1"/>
  <c r="J25" i="1"/>
  <c r="K27" i="1"/>
  <c r="M27" i="1"/>
  <c r="J23" i="1"/>
  <c r="K25" i="1"/>
  <c r="N27" i="1"/>
  <c r="E28" i="1" s="1"/>
  <c r="G28" i="1" s="1"/>
  <c r="I28" i="1" s="1"/>
  <c r="P28" i="1" s="1"/>
  <c r="J27" i="1"/>
  <c r="K13" i="1"/>
  <c r="K15" i="1"/>
  <c r="N25" i="1" l="1"/>
  <c r="E26" i="1" s="1"/>
  <c r="G26" i="1" s="1"/>
  <c r="I26" i="1" s="1"/>
  <c r="P26" i="1" s="1"/>
  <c r="N9" i="1"/>
  <c r="P9" i="1" s="1"/>
  <c r="I23" i="1"/>
  <c r="P23" i="1" s="1"/>
  <c r="I27" i="1"/>
  <c r="P27" i="1" s="1"/>
  <c r="P25" i="1" l="1"/>
  <c r="Y33" i="1" s="1"/>
  <c r="N13" i="1"/>
  <c r="I13" i="1"/>
  <c r="N15" i="1"/>
  <c r="E16" i="1" s="1"/>
  <c r="P16" i="1" s="1"/>
  <c r="I15" i="1"/>
  <c r="O39" i="1"/>
  <c r="O51" i="1" s="1"/>
  <c r="F39" i="1"/>
  <c r="P15" i="1" l="1"/>
  <c r="P13" i="1"/>
  <c r="G8" i="1"/>
  <c r="L8" i="1" s="1"/>
  <c r="Y22" i="1" l="1"/>
  <c r="M8" i="1"/>
  <c r="K8" i="1"/>
  <c r="J8" i="1"/>
  <c r="J39" i="1" s="1"/>
  <c r="H8" i="1"/>
  <c r="H39" i="1" l="1"/>
  <c r="N8" i="1"/>
  <c r="E10" i="1" s="1"/>
  <c r="P10" i="1" s="1"/>
  <c r="K39" i="1"/>
  <c r="M39" i="1"/>
  <c r="L39" i="1"/>
  <c r="I8" i="1"/>
  <c r="P8" i="1" l="1"/>
  <c r="Y12" i="1" s="1"/>
  <c r="O47" i="1"/>
  <c r="N39" i="1"/>
  <c r="O50" i="1" s="1"/>
  <c r="P37" i="1" l="1"/>
  <c r="W39" i="1" s="1"/>
  <c r="E39" i="1"/>
  <c r="G39" i="1" l="1"/>
  <c r="I39" i="1" l="1"/>
</calcChain>
</file>

<file path=xl/sharedStrings.xml><?xml version="1.0" encoding="utf-8"?>
<sst xmlns="http://schemas.openxmlformats.org/spreadsheetml/2006/main" count="89" uniqueCount="75">
  <si>
    <t>Amount</t>
  </si>
  <si>
    <t>PAYMENT NOTE No.</t>
  </si>
  <si>
    <t>Total Amount Paid</t>
  </si>
  <si>
    <t>UTR</t>
  </si>
  <si>
    <t>Pipe Laying work</t>
  </si>
  <si>
    <t>Hold Amount for quantity more than DPR</t>
  </si>
  <si>
    <t>Total Paid Amount Rs. -</t>
  </si>
  <si>
    <t>Balance Payable Amount Rs. -</t>
  </si>
  <si>
    <t>Total Payable Amount Rs. -</t>
  </si>
  <si>
    <t>Pushkar</t>
  </si>
  <si>
    <t>Bramh kher village pipe laine work</t>
  </si>
  <si>
    <t xml:space="preserve">Jangheri Village Pipe laying work </t>
  </si>
  <si>
    <t>RIUP22/2456</t>
  </si>
  <si>
    <t>04-03-2023 NEFT/AXISP00368697496/RIUP22/2456/PUSHKAR 297000.00</t>
  </si>
  <si>
    <t>GST release note</t>
  </si>
  <si>
    <t>RIUP22/2688</t>
  </si>
  <si>
    <t>21-03-2023 NEFT/AXISP00373201705/RIUP22/2688/PUSHKAR 148500.00</t>
  </si>
  <si>
    <t>SPUP23/0065</t>
  </si>
  <si>
    <t>11-04-2023 NEFT/AXISP00380905289/SPUP23/0065/PUSHKAR 49500.00</t>
  </si>
  <si>
    <t>SPUP23/0305</t>
  </si>
  <si>
    <t>27-04-2023 NEFT/AXISP00384765035/SPUP23/0305/PUSHKAR 54540.00</t>
  </si>
  <si>
    <t>RIUP23/075</t>
  </si>
  <si>
    <t>04-05-2023 NEFT/AXISP00387404083/RIUP23/075/PUSHKAR 133672.00</t>
  </si>
  <si>
    <t>RIUP23/707</t>
  </si>
  <si>
    <t>17-06-2023 NEFT/AXISP00399277928/RIUP23/707/PUSHKAR ₹ 96,606.00</t>
  </si>
  <si>
    <t xml:space="preserve">Loharipur  Village Pipe laying work </t>
  </si>
  <si>
    <t>17-06-2023 NEFT/AXISP00399277929/RIUP23/708/PUSHKAR ₹ 1,38,212.00</t>
  </si>
  <si>
    <t>05-08-2023 NEFT/AXISP00412924939/RIUP23/1372/PUSHKAR 33620.00</t>
  </si>
  <si>
    <t>RIUP22/2920</t>
  </si>
  <si>
    <t>14-08-2023 NEFT/AXISP00415726134/RIUP23/1512/PUSHKAR 198000.00</t>
  </si>
  <si>
    <t>RIUP22/3152</t>
  </si>
  <si>
    <t>19-10-2023 NEFT/AXISP00435643042/RIUP23/2775/PUSHKAR/HDFC0002040 79200.00</t>
  </si>
  <si>
    <t>04-07-2023 NEFT/AXISP00403572920/RIUP23/1000/PUSHKAR ₹ 70,324.00</t>
  </si>
  <si>
    <t>05-08-2023 NEFT/AXISP00412924940/RIUP23/1371/PUSHKAR 40605.00</t>
  </si>
  <si>
    <t>RIUP23/1000</t>
  </si>
  <si>
    <t>RIUP23/1371</t>
  </si>
  <si>
    <t>30-09-2023 NEFT/AXISP00429163527/RIUP23/2398/PUSHKAR/HDFC0002040 40336.00</t>
  </si>
  <si>
    <t>26-09-2023 NEFT/AXISP00427655667/RIUP23/2286/PUSHKAR/HDFC0002040 49500.00</t>
  </si>
  <si>
    <t>RIUP22/2398</t>
  </si>
  <si>
    <t>RIUP22/2286</t>
  </si>
  <si>
    <t>09-11-2023 NEFT/AXISP00442790293/RIUP23/3153/PUSHKAR/HDFC0002040 194371.00</t>
  </si>
  <si>
    <t>18-11-2023 NEFT/AXISP00445057535/RIUP23/3309/PUSHKAR/HDFC0002040 69930.00</t>
  </si>
  <si>
    <t>08-11-2023 NEFT/AXISP00441999416/RIUP23/2957/PUSHKAR/HDFC000204 0 16333.00</t>
  </si>
  <si>
    <t>18-11-2023 NEFT/AXISP00445057549/RIUP23/3324/PUSHKAR/HDFC0002040 74121.00</t>
  </si>
  <si>
    <t>Total Hold ( SD+HT )</t>
  </si>
  <si>
    <t>Advance / Surplus</t>
  </si>
  <si>
    <t>Debit</t>
  </si>
  <si>
    <t>GST Remaining</t>
  </si>
  <si>
    <t>DPR Excessl Hold</t>
  </si>
  <si>
    <t xml:space="preserve">Hold Release </t>
  </si>
  <si>
    <t>Updated on 07/01/25</t>
  </si>
  <si>
    <t>Subcontractor:</t>
  </si>
  <si>
    <t>State:</t>
  </si>
  <si>
    <t>Uttar Pradesh</t>
  </si>
  <si>
    <t>District:</t>
  </si>
  <si>
    <t>Shamli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</si>
  <si>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</si>
  <si>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</si>
  <si>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</si>
  <si>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</si>
  <si>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</si>
  <si>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</si>
  <si>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</si>
  <si>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</si>
  <si>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</si>
  <si>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</si>
  <si>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</si>
  <si>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</si>
  <si>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</si>
  <si>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</si>
  <si>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</si>
  <si>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Payment_Amount</t>
  </si>
  <si>
    <t>TDS_Payment_Amount</t>
  </si>
  <si>
    <t>Total_Amount</t>
  </si>
  <si>
    <t xml:space="preserve">GST Release Note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</si>
</sst>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 * #,##0.00_ ;_ * \-#,##0.00_ ;_ * &quot;-&quot;??_ ;_ @_ "/>
    <numFmt numFmtId="165" formatCode="_ * #,##0_ ;_ * \-#,##0_ ;_ * &quot;-&quot;??_ ;_ @_ "/>
    <numFmt numFmtId="166" formatCode="&quot;₹&quot;\ #,##0.00"/>
    <numFmt numFmtId="168" formatCode="mm/dd/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3">
    <xf numFmtId="0" fontId="0" fillId="0" borderId="0" xfId="0"/>
    <xf numFmtId="0" fontId="5" fillId="2" borderId="0" xfId="0" applyFont="1" applyFill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164" fontId="0" fillId="2" borderId="0" xfId="1" applyNumberFormat="1" applyFont="1" applyFill="1" applyBorder="1" applyAlignment="1">
      <alignment vertical="center"/>
    </xf>
    <xf numFmtId="164" fontId="2" fillId="2" borderId="0" xfId="1" applyNumberFormat="1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164" fontId="3" fillId="2" borderId="6" xfId="1" applyNumberFormat="1" applyFont="1" applyFill="1" applyBorder="1" applyAlignment="1">
      <alignment vertical="center"/>
    </xf>
    <xf numFmtId="164" fontId="3" fillId="2" borderId="7" xfId="1" applyNumberFormat="1" applyFont="1" applyFill="1" applyBorder="1" applyAlignment="1">
      <alignment vertical="center"/>
    </xf>
    <xf numFmtId="164" fontId="0" fillId="2" borderId="0" xfId="1" applyNumberFormat="1" applyFont="1" applyFill="1" applyAlignment="1">
      <alignment vertical="center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/>
    </xf>
    <xf numFmtId="164" fontId="3" fillId="3" borderId="6" xfId="1" applyNumberFormat="1" applyFont="1" applyFill="1" applyBorder="1" applyAlignment="1">
      <alignment vertical="center"/>
    </xf>
    <xf numFmtId="164" fontId="0" fillId="2" borderId="0" xfId="0" applyNumberFormat="1" applyFill="1" applyAlignment="1">
      <alignment vertical="center"/>
    </xf>
    <xf numFmtId="0" fontId="0" fillId="0" borderId="6" xfId="0" applyBorder="1" applyAlignment="1">
      <alignment vertical="center"/>
    </xf>
    <xf numFmtId="0" fontId="7" fillId="2" borderId="0" xfId="0" applyFont="1" applyFill="1" applyAlignment="1">
      <alignment vertical="center"/>
    </xf>
    <xf numFmtId="164" fontId="0" fillId="2" borderId="10" xfId="1" applyNumberFormat="1" applyFont="1" applyFill="1" applyBorder="1" applyAlignment="1">
      <alignment vertical="center"/>
    </xf>
    <xf numFmtId="0" fontId="8" fillId="0" borderId="6" xfId="0" applyFont="1" applyBorder="1" applyAlignment="1">
      <alignment vertical="center"/>
    </xf>
    <xf numFmtId="164" fontId="0" fillId="2" borderId="7" xfId="1" applyNumberFormat="1" applyFont="1" applyFill="1" applyBorder="1" applyAlignment="1">
      <alignment vertical="center"/>
    </xf>
    <xf numFmtId="0" fontId="5" fillId="2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164" fontId="3" fillId="2" borderId="10" xfId="1" applyNumberFormat="1" applyFont="1" applyFill="1" applyBorder="1" applyAlignment="1">
      <alignment vertical="center"/>
    </xf>
    <xf numFmtId="9" fontId="3" fillId="2" borderId="10" xfId="1" applyNumberFormat="1" applyFont="1" applyFill="1" applyBorder="1" applyAlignment="1">
      <alignment vertical="center"/>
    </xf>
    <xf numFmtId="0" fontId="5" fillId="2" borderId="10" xfId="0" applyFont="1" applyFill="1" applyBorder="1" applyAlignment="1">
      <alignment horizontal="center" vertical="center" wrapText="1"/>
    </xf>
    <xf numFmtId="9" fontId="3" fillId="3" borderId="6" xfId="1" applyNumberFormat="1" applyFont="1" applyFill="1" applyBorder="1" applyAlignment="1">
      <alignment vertical="center"/>
    </xf>
    <xf numFmtId="0" fontId="5" fillId="4" borderId="6" xfId="0" applyFont="1" applyFill="1" applyBorder="1" applyAlignment="1">
      <alignment horizontal="center" vertical="center" wrapText="1"/>
    </xf>
    <xf numFmtId="164" fontId="0" fillId="3" borderId="6" xfId="1" applyNumberFormat="1" applyFont="1" applyFill="1" applyBorder="1" applyAlignment="1">
      <alignment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6" xfId="0" quotePrefix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165" fontId="3" fillId="2" borderId="6" xfId="1" applyNumberFormat="1" applyFont="1" applyFill="1" applyBorder="1" applyAlignment="1">
      <alignment horizontal="center" vertical="center"/>
    </xf>
    <xf numFmtId="164" fontId="3" fillId="2" borderId="7" xfId="1" applyNumberFormat="1" applyFont="1" applyFill="1" applyBorder="1" applyAlignment="1">
      <alignment horizontal="right" vertical="center"/>
    </xf>
    <xf numFmtId="0" fontId="5" fillId="2" borderId="7" xfId="0" applyFont="1" applyFill="1" applyBorder="1" applyAlignment="1">
      <alignment horizontal="center" vertical="center" wrapText="1"/>
    </xf>
    <xf numFmtId="164" fontId="0" fillId="2" borderId="6" xfId="1" applyNumberFormat="1" applyFont="1" applyFill="1" applyBorder="1" applyAlignment="1">
      <alignment vertical="center"/>
    </xf>
    <xf numFmtId="164" fontId="5" fillId="2" borderId="6" xfId="1" applyNumberFormat="1" applyFont="1" applyFill="1" applyBorder="1" applyAlignment="1">
      <alignment vertical="center"/>
    </xf>
    <xf numFmtId="164" fontId="5" fillId="2" borderId="7" xfId="1" applyNumberFormat="1" applyFont="1" applyFill="1" applyBorder="1" applyAlignment="1">
      <alignment vertical="center"/>
    </xf>
    <xf numFmtId="166" fontId="10" fillId="2" borderId="4" xfId="0" applyNumberFormat="1" applyFont="1" applyFill="1" applyBorder="1" applyAlignment="1">
      <alignment horizontal="center" vertical="center"/>
    </xf>
    <xf numFmtId="166" fontId="10" fillId="2" borderId="15" xfId="0" applyNumberFormat="1" applyFont="1" applyFill="1" applyBorder="1" applyAlignment="1">
      <alignment horizontal="center" vertical="center"/>
    </xf>
    <xf numFmtId="166" fontId="10" fillId="2" borderId="7" xfId="0" applyNumberFormat="1" applyFont="1" applyFill="1" applyBorder="1" applyAlignment="1">
      <alignment horizontal="center" vertical="center"/>
    </xf>
    <xf numFmtId="0" fontId="6" fillId="0" borderId="0" xfId="0" applyFont="1"/>
    <xf numFmtId="43" fontId="2" fillId="2" borderId="0" xfId="1" applyFont="1" applyFill="1" applyBorder="1" applyAlignment="1">
      <alignment vertical="center"/>
    </xf>
    <xf numFmtId="0" fontId="6" fillId="2" borderId="10" xfId="0" applyFont="1" applyFill="1" applyBorder="1" applyAlignment="1">
      <alignment vertical="center"/>
    </xf>
    <xf numFmtId="0" fontId="6" fillId="2" borderId="10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/>
    </xf>
    <xf numFmtId="43" fontId="11" fillId="2" borderId="10" xfId="1" applyFont="1" applyFill="1" applyBorder="1" applyAlignment="1">
      <alignment horizontal="center" vertical="center"/>
    </xf>
    <xf numFmtId="43" fontId="6" fillId="2" borderId="10" xfId="1" applyFont="1" applyFill="1" applyBorder="1" applyAlignment="1">
      <alignment horizontal="center" vertical="center"/>
    </xf>
    <xf numFmtId="164" fontId="10" fillId="2" borderId="5" xfId="1" applyNumberFormat="1" applyFont="1" applyFill="1" applyBorder="1" applyAlignment="1">
      <alignment horizontal="center" vertical="center"/>
    </xf>
    <xf numFmtId="164" fontId="10" fillId="2" borderId="9" xfId="1" applyNumberFormat="1" applyFont="1" applyFill="1" applyBorder="1" applyAlignment="1">
      <alignment horizontal="center" vertical="center"/>
    </xf>
    <xf numFmtId="164" fontId="9" fillId="2" borderId="2" xfId="1" applyNumberFormat="1" applyFont="1" applyFill="1" applyBorder="1" applyAlignment="1">
      <alignment horizontal="center" vertical="center"/>
    </xf>
    <xf numFmtId="164" fontId="9" fillId="2" borderId="3" xfId="1" applyNumberFormat="1" applyFont="1" applyFill="1" applyBorder="1" applyAlignment="1">
      <alignment horizontal="center" vertical="center"/>
    </xf>
    <xf numFmtId="164" fontId="9" fillId="2" borderId="8" xfId="1" applyNumberFormat="1" applyFont="1" applyFill="1" applyBorder="1" applyAlignment="1">
      <alignment horizontal="center" vertical="center"/>
    </xf>
    <xf numFmtId="14" fontId="9" fillId="2" borderId="2" xfId="1" applyNumberFormat="1" applyFont="1" applyFill="1" applyBorder="1" applyAlignment="1">
      <alignment horizontal="center" vertical="center"/>
    </xf>
    <xf numFmtId="164" fontId="10" fillId="2" borderId="13" xfId="1" applyNumberFormat="1" applyFont="1" applyFill="1" applyBorder="1" applyAlignment="1">
      <alignment horizontal="center" vertical="center"/>
    </xf>
    <xf numFmtId="164" fontId="10" fillId="2" borderId="14" xfId="1" applyNumberFormat="1" applyFont="1" applyFill="1" applyBorder="1" applyAlignment="1">
      <alignment horizontal="center" vertical="center"/>
    </xf>
    <xf numFmtId="164" fontId="10" fillId="2" borderId="2" xfId="1" applyNumberFormat="1" applyFont="1" applyFill="1" applyBorder="1" applyAlignment="1">
      <alignment horizontal="center" vertical="center"/>
    </xf>
    <xf numFmtId="164" fontId="10" fillId="2" borderId="8" xfId="1" applyNumberFormat="1" applyFont="1" applyFill="1" applyBorder="1" applyAlignment="1">
      <alignment horizontal="center" vertical="center"/>
    </xf>
    <xf numFmtId="168" fontId="0" fillId="2" borderId="0" xfId="0" applyNumberFormat="1" applyFill="1" applyAlignment="1">
      <alignment vertical="center"/>
    </xf>
    <xf numFmtId="168" fontId="2" fillId="2" borderId="0" xfId="1" applyNumberFormat="1" applyFont="1" applyFill="1" applyBorder="1" applyAlignment="1">
      <alignment vertical="center"/>
    </xf>
    <xf numFmtId="168" fontId="3" fillId="2" borderId="1" xfId="0" applyNumberFormat="1" applyFont="1" applyFill="1" applyBorder="1" applyAlignment="1">
      <alignment vertical="center"/>
    </xf>
    <xf numFmtId="168" fontId="6" fillId="2" borderId="10" xfId="0" applyNumberFormat="1" applyFont="1" applyFill="1" applyBorder="1" applyAlignment="1">
      <alignment horizontal="center" vertical="center"/>
    </xf>
    <xf numFmtId="168" fontId="3" fillId="2" borderId="10" xfId="1" applyNumberFormat="1" applyFont="1" applyFill="1" applyBorder="1" applyAlignment="1">
      <alignment vertical="center"/>
    </xf>
    <xf numFmtId="168" fontId="3" fillId="3" borderId="6" xfId="1" applyNumberFormat="1" applyFont="1" applyFill="1" applyBorder="1" applyAlignment="1">
      <alignment vertical="center"/>
    </xf>
    <xf numFmtId="168" fontId="3" fillId="2" borderId="6" xfId="0" applyNumberFormat="1" applyFont="1" applyFill="1" applyBorder="1" applyAlignment="1">
      <alignment horizontal="center" vertical="center"/>
    </xf>
    <xf numFmtId="168" fontId="3" fillId="2" borderId="6" xfId="1" applyNumberFormat="1" applyFont="1" applyFill="1" applyBorder="1" applyAlignment="1">
      <alignment vertical="center"/>
    </xf>
    <xf numFmtId="168" fontId="3" fillId="2" borderId="7" xfId="0" applyNumberFormat="1" applyFont="1" applyFill="1" applyBorder="1" applyAlignment="1">
      <alignment horizontal="center" vertical="center"/>
    </xf>
    <xf numFmtId="168" fontId="3" fillId="2" borderId="7" xfId="1" applyNumberFormat="1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1"/>
  <sheetViews>
    <sheetView tabSelected="1" zoomScaleNormal="100" workbookViewId="0">
      <selection activeCell="B3" sqref="B3"/>
    </sheetView>
  </sheetViews>
  <sheetFormatPr defaultColWidth="9" defaultRowHeight="20.100000000000001" customHeight="1" x14ac:dyDescent="0.3"/>
  <cols>
    <col min="2" max="2" width="30" style="3" customWidth="1"/>
    <col min="3" max="3" width="13.44140625" style="63" bestFit="1" customWidth="1"/>
    <col min="4" max="4" width="11.5546875" style="3" bestFit="1" customWidth="1"/>
    <col min="5" max="5" width="13.33203125" style="3" bestFit="1" customWidth="1"/>
    <col min="6" max="7" width="13.33203125" style="3" customWidth="1"/>
    <col min="8" max="8" width="14.6640625" style="14" customWidth="1"/>
    <col min="9" max="9" width="16" style="14" customWidth="1"/>
    <col min="10" max="10" width="12.33203125" style="3" customWidth="1"/>
    <col min="11" max="11" width="13.109375" style="3" customWidth="1"/>
    <col min="12" max="12" width="13.5546875" style="3" customWidth="1"/>
    <col min="13" max="13" width="15.33203125" style="3" customWidth="1"/>
    <col min="14" max="14" width="14.88671875" style="3" customWidth="1"/>
    <col min="15" max="15" width="18.5546875" style="3" customWidth="1"/>
    <col min="16" max="16" width="14.88671875" style="3" customWidth="1"/>
    <col min="17" max="17" width="7.33203125" style="3" customWidth="1"/>
    <col min="18" max="18" width="13" style="3" customWidth="1"/>
    <col min="19" max="19" width="12.6640625" style="3" bestFit="1" customWidth="1"/>
    <col min="20" max="20" width="14.5546875" style="3" bestFit="1" customWidth="1"/>
    <col min="21" max="22" width="14.5546875" style="3" hidden="1" customWidth="1"/>
    <col min="23" max="23" width="16.109375" style="3" bestFit="1" customWidth="1"/>
    <col min="24" max="24" width="84.109375" style="3" bestFit="1" customWidth="1"/>
    <col min="25" max="25" width="12.44140625" style="3" bestFit="1" customWidth="1"/>
    <col min="26" max="16384" width="9" style="3"/>
  </cols>
  <sheetData>
    <row r="1" spans="1:25" ht="20.100000000000001" customHeight="1" x14ac:dyDescent="0.3">
      <c r="A1" s="46" t="s">
        <v>51</v>
      </c>
      <c r="B1" s="6" t="s">
        <v>9</v>
      </c>
      <c r="E1" s="4"/>
      <c r="F1" s="4"/>
      <c r="G1" s="4"/>
      <c r="H1" s="5"/>
      <c r="I1" s="5"/>
    </row>
    <row r="2" spans="1:25" ht="20.100000000000001" customHeight="1" x14ac:dyDescent="0.3">
      <c r="A2" s="46" t="s">
        <v>52</v>
      </c>
      <c r="B2" s="47" t="s">
        <v>53</v>
      </c>
      <c r="C2" s="64"/>
      <c r="D2" s="6"/>
      <c r="G2" s="7"/>
      <c r="I2" s="7" t="s">
        <v>4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5" ht="20.100000000000001" customHeight="1" thickBot="1" x14ac:dyDescent="0.35">
      <c r="A3" s="46" t="s">
        <v>54</v>
      </c>
      <c r="B3" s="47" t="s">
        <v>55</v>
      </c>
      <c r="C3" s="64"/>
      <c r="D3" s="6"/>
      <c r="G3" s="7"/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5" ht="20.100000000000001" customHeight="1" thickBot="1" x14ac:dyDescent="0.35">
      <c r="A4" s="46" t="s">
        <v>56</v>
      </c>
      <c r="B4" s="8" t="s">
        <v>55</v>
      </c>
      <c r="C4" s="65"/>
      <c r="D4" s="9"/>
      <c r="E4" s="9"/>
      <c r="F4" s="8"/>
      <c r="G4" s="8"/>
      <c r="H4" s="10"/>
      <c r="I4" s="10"/>
      <c r="J4" s="8"/>
      <c r="K4" s="8"/>
      <c r="L4" s="8"/>
      <c r="M4" s="8"/>
      <c r="O4" s="8"/>
      <c r="R4" s="8"/>
      <c r="S4" s="11"/>
      <c r="T4" s="11"/>
      <c r="U4" s="11"/>
      <c r="V4" s="11"/>
      <c r="W4" s="11"/>
      <c r="X4" s="20"/>
    </row>
    <row r="5" spans="1:25" s="15" customFormat="1" ht="38.25" customHeight="1" thickBot="1" x14ac:dyDescent="0.35">
      <c r="A5" s="48" t="s">
        <v>57</v>
      </c>
      <c r="B5" s="49" t="s">
        <v>58</v>
      </c>
      <c r="C5" s="66" t="s">
        <v>59</v>
      </c>
      <c r="D5" s="50" t="s">
        <v>60</v>
      </c>
      <c r="E5" s="49" t="s">
        <v>61</v>
      </c>
      <c r="F5" s="49" t="s">
        <v>62</v>
      </c>
      <c r="G5" s="50" t="s">
        <v>63</v>
      </c>
      <c r="H5" s="51" t="s">
        <v>64</v>
      </c>
      <c r="I5" s="52" t="s">
        <v>0</v>
      </c>
      <c r="J5" s="49" t="s">
        <v>65</v>
      </c>
      <c r="K5" s="49" t="s">
        <v>66</v>
      </c>
      <c r="L5" s="49" t="s">
        <v>67</v>
      </c>
      <c r="M5" s="49" t="s">
        <v>68</v>
      </c>
      <c r="N5" s="49" t="s">
        <v>69</v>
      </c>
      <c r="O5" s="25" t="s">
        <v>5</v>
      </c>
      <c r="P5" s="49" t="s">
        <v>70</v>
      </c>
      <c r="Q5" s="1"/>
      <c r="R5" s="24" t="s">
        <v>1</v>
      </c>
      <c r="S5" s="49" t="s">
        <v>71</v>
      </c>
      <c r="T5" s="49" t="s">
        <v>72</v>
      </c>
      <c r="U5" s="49" t="s">
        <v>73</v>
      </c>
      <c r="V5" s="49" t="s">
        <v>3</v>
      </c>
      <c r="W5" s="24" t="s">
        <v>2</v>
      </c>
      <c r="X5" s="26" t="s">
        <v>3</v>
      </c>
    </row>
    <row r="6" spans="1:25" ht="20.100000000000001" customHeight="1" x14ac:dyDescent="0.3">
      <c r="B6" s="27"/>
      <c r="C6" s="67"/>
      <c r="D6" s="27"/>
      <c r="E6" s="27"/>
      <c r="F6" s="27"/>
      <c r="G6" s="27"/>
      <c r="H6" s="28">
        <v>0.18</v>
      </c>
      <c r="I6" s="27"/>
      <c r="J6" s="28">
        <v>0.01</v>
      </c>
      <c r="K6" s="28">
        <v>0.05</v>
      </c>
      <c r="L6" s="28">
        <v>0.1</v>
      </c>
      <c r="M6" s="28">
        <v>0.1</v>
      </c>
      <c r="N6" s="28">
        <v>0.18</v>
      </c>
      <c r="O6" s="28"/>
      <c r="P6" s="27"/>
      <c r="Q6" s="29"/>
      <c r="R6" s="27"/>
      <c r="S6" s="27"/>
      <c r="T6" s="28">
        <v>0.01</v>
      </c>
      <c r="U6" s="28">
        <v>0.05</v>
      </c>
      <c r="V6" s="27"/>
      <c r="W6" s="27"/>
      <c r="X6" s="21"/>
    </row>
    <row r="7" spans="1:25" s="16" customFormat="1" ht="20.100000000000001" customHeight="1" x14ac:dyDescent="0.3">
      <c r="A7"/>
      <c r="B7" s="17"/>
      <c r="C7" s="68"/>
      <c r="D7" s="17"/>
      <c r="E7" s="17"/>
      <c r="F7" s="17"/>
      <c r="G7" s="17"/>
      <c r="H7" s="30"/>
      <c r="I7" s="17"/>
      <c r="J7" s="30"/>
      <c r="K7" s="30"/>
      <c r="L7" s="30"/>
      <c r="M7" s="30"/>
      <c r="N7" s="30"/>
      <c r="O7" s="30"/>
      <c r="P7" s="17"/>
      <c r="Q7" s="31">
        <f>A8</f>
        <v>59054</v>
      </c>
      <c r="R7" s="17"/>
      <c r="S7" s="17"/>
      <c r="T7" s="30"/>
      <c r="U7" s="30"/>
      <c r="V7" s="17"/>
      <c r="W7" s="17"/>
      <c r="X7" s="32"/>
    </row>
    <row r="8" spans="1:25" ht="20.100000000000001" customHeight="1" x14ac:dyDescent="0.3">
      <c r="A8">
        <v>59054</v>
      </c>
      <c r="B8" s="33" t="s">
        <v>10</v>
      </c>
      <c r="C8" s="69">
        <v>45190</v>
      </c>
      <c r="D8" s="34">
        <v>10</v>
      </c>
      <c r="E8" s="12">
        <v>125839</v>
      </c>
      <c r="F8" s="12"/>
      <c r="G8" s="12">
        <f>E8-F8</f>
        <v>125839</v>
      </c>
      <c r="H8" s="12">
        <f>ROUND(G8*H6,0)</f>
        <v>22651</v>
      </c>
      <c r="I8" s="12">
        <f>G8+H8</f>
        <v>148490</v>
      </c>
      <c r="J8" s="12">
        <f>ROUND(G8*$J$6,)</f>
        <v>1258</v>
      </c>
      <c r="K8" s="12">
        <f>ROUND(G8*$K$6,)</f>
        <v>6292</v>
      </c>
      <c r="L8" s="12">
        <f>ROUND(G8*L6,)</f>
        <v>12584</v>
      </c>
      <c r="M8" s="12">
        <f>ROUND(G8*$M$6,)</f>
        <v>12584</v>
      </c>
      <c r="N8" s="12">
        <f>H8</f>
        <v>22651</v>
      </c>
      <c r="O8" s="12">
        <v>3285</v>
      </c>
      <c r="P8" s="12">
        <f>ROUND(I8-SUM(J8:O8),0)</f>
        <v>89836</v>
      </c>
      <c r="Q8" s="35"/>
      <c r="R8" s="12" t="s">
        <v>39</v>
      </c>
      <c r="S8" s="12">
        <v>50000</v>
      </c>
      <c r="T8" s="12">
        <f>S8*$T$6</f>
        <v>500</v>
      </c>
      <c r="U8" s="12"/>
      <c r="V8" s="12"/>
      <c r="W8" s="12">
        <f>ROUND(S8-T8-U8-V8,0)</f>
        <v>49500</v>
      </c>
      <c r="X8" s="19" t="s">
        <v>37</v>
      </c>
    </row>
    <row r="9" spans="1:25" ht="20.100000000000001" customHeight="1" x14ac:dyDescent="0.3">
      <c r="A9">
        <v>59054</v>
      </c>
      <c r="B9" s="33" t="s">
        <v>10</v>
      </c>
      <c r="C9" s="69">
        <v>45190</v>
      </c>
      <c r="D9" s="34">
        <v>11</v>
      </c>
      <c r="E9" s="12">
        <v>262663</v>
      </c>
      <c r="F9" s="12"/>
      <c r="G9" s="12">
        <f>E9-F9</f>
        <v>262663</v>
      </c>
      <c r="H9" s="12">
        <f>ROUND(G9*H6,0)</f>
        <v>47279</v>
      </c>
      <c r="I9" s="12">
        <f>G9+H9</f>
        <v>309942</v>
      </c>
      <c r="J9" s="12">
        <f>ROUND(G9*$J$6,)</f>
        <v>2627</v>
      </c>
      <c r="K9" s="12">
        <f>ROUND(G9*$K$6,)</f>
        <v>13133</v>
      </c>
      <c r="L9" s="12">
        <f>ROUND(G9*L6,)</f>
        <v>26266</v>
      </c>
      <c r="M9" s="12">
        <f>ROUND(G9*$M$6,)</f>
        <v>26266</v>
      </c>
      <c r="N9" s="12">
        <f>H9</f>
        <v>47279</v>
      </c>
      <c r="O9" s="12">
        <v>0</v>
      </c>
      <c r="P9" s="12">
        <f>ROUND(I9-SUM(J9:O9),0)</f>
        <v>194371</v>
      </c>
      <c r="Q9" s="35"/>
      <c r="R9" s="12" t="s">
        <v>38</v>
      </c>
      <c r="S9" s="12">
        <v>40336</v>
      </c>
      <c r="T9" s="12">
        <v>0</v>
      </c>
      <c r="U9" s="12"/>
      <c r="V9" s="12"/>
      <c r="W9" s="12">
        <f>ROUND(S9-T9-U9-V9,0)</f>
        <v>40336</v>
      </c>
      <c r="X9" s="19" t="s">
        <v>36</v>
      </c>
    </row>
    <row r="10" spans="1:25" ht="20.100000000000001" customHeight="1" x14ac:dyDescent="0.3">
      <c r="A10">
        <v>59054</v>
      </c>
      <c r="B10" s="33" t="s">
        <v>74</v>
      </c>
      <c r="C10" s="69"/>
      <c r="D10" s="36">
        <v>10</v>
      </c>
      <c r="E10" s="12">
        <f>N8+N9</f>
        <v>69930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>
        <f>E10</f>
        <v>69930</v>
      </c>
      <c r="Q10" s="35"/>
      <c r="R10" s="12"/>
      <c r="S10" s="12">
        <v>194371</v>
      </c>
      <c r="T10" s="12"/>
      <c r="U10" s="12"/>
      <c r="V10" s="12"/>
      <c r="W10" s="12">
        <v>194371</v>
      </c>
      <c r="X10" s="19" t="s">
        <v>40</v>
      </c>
    </row>
    <row r="11" spans="1:25" ht="20.100000000000001" customHeight="1" x14ac:dyDescent="0.3">
      <c r="A11">
        <v>59054</v>
      </c>
      <c r="B11" s="33" t="s">
        <v>74</v>
      </c>
      <c r="C11" s="69"/>
      <c r="D11" s="36">
        <v>11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35"/>
      <c r="R11" s="12"/>
      <c r="S11" s="12">
        <v>69930</v>
      </c>
      <c r="T11" s="12"/>
      <c r="U11" s="12"/>
      <c r="V11" s="12"/>
      <c r="W11" s="12">
        <v>69930</v>
      </c>
      <c r="X11" s="19" t="s">
        <v>41</v>
      </c>
    </row>
    <row r="12" spans="1:25" ht="20.100000000000001" customHeight="1" x14ac:dyDescent="0.3">
      <c r="B12" s="17"/>
      <c r="C12" s="68"/>
      <c r="D12" s="17"/>
      <c r="E12" s="17"/>
      <c r="F12" s="17"/>
      <c r="G12" s="17"/>
      <c r="H12" s="30"/>
      <c r="I12" s="17"/>
      <c r="J12" s="30"/>
      <c r="K12" s="30"/>
      <c r="L12" s="30"/>
      <c r="M12" s="30"/>
      <c r="N12" s="30"/>
      <c r="O12" s="30"/>
      <c r="P12" s="17"/>
      <c r="Q12" s="31">
        <f>A13</f>
        <v>55037</v>
      </c>
      <c r="R12" s="17"/>
      <c r="S12" s="17"/>
      <c r="T12" s="30"/>
      <c r="U12" s="30"/>
      <c r="V12" s="17"/>
      <c r="W12" s="17"/>
      <c r="X12" s="32"/>
      <c r="Y12" s="18">
        <f>SUM(P8:P11)-SUM(W8:W11)</f>
        <v>0</v>
      </c>
    </row>
    <row r="13" spans="1:25" ht="20.100000000000001" customHeight="1" x14ac:dyDescent="0.3">
      <c r="A13">
        <v>55037</v>
      </c>
      <c r="B13" s="33" t="s">
        <v>11</v>
      </c>
      <c r="C13" s="69">
        <v>44975</v>
      </c>
      <c r="D13" s="34">
        <v>56</v>
      </c>
      <c r="E13" s="12">
        <v>742621</v>
      </c>
      <c r="F13" s="12">
        <v>0</v>
      </c>
      <c r="G13" s="12">
        <f>E13-F13</f>
        <v>742621</v>
      </c>
      <c r="H13" s="12">
        <f>ROUND(G13*H6,0)</f>
        <v>133672</v>
      </c>
      <c r="I13" s="12">
        <f>G13+H13</f>
        <v>876293</v>
      </c>
      <c r="J13" s="12">
        <f>ROUND(G13*$J$6,)</f>
        <v>7426</v>
      </c>
      <c r="K13" s="12">
        <f>ROUND(G13*$K$6,)</f>
        <v>37131</v>
      </c>
      <c r="L13" s="12">
        <f>ROUND(G13*L6,)</f>
        <v>74262</v>
      </c>
      <c r="M13" s="12">
        <f>ROUND(G13*$M$6,)</f>
        <v>74262</v>
      </c>
      <c r="N13" s="12">
        <f>H13</f>
        <v>133672</v>
      </c>
      <c r="O13" s="12"/>
      <c r="P13" s="12">
        <f>ROUND(I13-SUM(J13:O13),0)</f>
        <v>549540</v>
      </c>
      <c r="Q13" s="35"/>
      <c r="R13" s="12" t="s">
        <v>12</v>
      </c>
      <c r="S13" s="12">
        <v>300000</v>
      </c>
      <c r="T13" s="12">
        <f>S13*$T$6</f>
        <v>3000</v>
      </c>
      <c r="U13" s="12"/>
      <c r="V13" s="12"/>
      <c r="W13" s="12">
        <f t="shared" ref="W13:W18" si="0">ROUND(S13-T13-U13-V13,0)</f>
        <v>297000</v>
      </c>
      <c r="X13" s="19" t="s">
        <v>13</v>
      </c>
    </row>
    <row r="14" spans="1:25" ht="20.100000000000001" customHeight="1" x14ac:dyDescent="0.3">
      <c r="A14">
        <v>55037</v>
      </c>
      <c r="B14" s="33" t="s">
        <v>14</v>
      </c>
      <c r="C14" s="69">
        <v>45035</v>
      </c>
      <c r="D14" s="36">
        <v>56</v>
      </c>
      <c r="E14" s="12">
        <v>133672</v>
      </c>
      <c r="F14" s="12">
        <v>0</v>
      </c>
      <c r="G14" s="12">
        <f>E14-F14</f>
        <v>133672</v>
      </c>
      <c r="H14" s="12">
        <v>0</v>
      </c>
      <c r="I14" s="12">
        <f>G14+H14</f>
        <v>133672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f>ROUND(I14-SUM(J14:O14),0)</f>
        <v>133672</v>
      </c>
      <c r="Q14" s="35"/>
      <c r="R14" s="12" t="s">
        <v>15</v>
      </c>
      <c r="S14" s="12">
        <v>150000</v>
      </c>
      <c r="T14" s="12">
        <f>S14*$T$6</f>
        <v>1500</v>
      </c>
      <c r="U14" s="12"/>
      <c r="V14" s="12"/>
      <c r="W14" s="12">
        <f t="shared" si="0"/>
        <v>148500</v>
      </c>
      <c r="X14" s="19" t="s">
        <v>16</v>
      </c>
    </row>
    <row r="15" spans="1:25" ht="20.100000000000001" customHeight="1" x14ac:dyDescent="0.3">
      <c r="A15">
        <v>55037</v>
      </c>
      <c r="B15" s="33" t="s">
        <v>11</v>
      </c>
      <c r="C15" s="69">
        <v>45083</v>
      </c>
      <c r="D15" s="36">
        <v>2</v>
      </c>
      <c r="E15" s="12">
        <v>230692</v>
      </c>
      <c r="F15" s="12">
        <v>5112.4399999999996</v>
      </c>
      <c r="G15" s="12">
        <f>E15-F15</f>
        <v>225579.56</v>
      </c>
      <c r="H15" s="12">
        <f>ROUND(G15*H6,0)</f>
        <v>40604</v>
      </c>
      <c r="I15" s="12">
        <f>G15+H15</f>
        <v>266183.56</v>
      </c>
      <c r="J15" s="12">
        <f>ROUND(G15*$J$6,)</f>
        <v>2256</v>
      </c>
      <c r="K15" s="12">
        <f>ROUND(G15*$K$6,)</f>
        <v>11279</v>
      </c>
      <c r="L15" s="12">
        <f>ROUND(G15*$L$6,)</f>
        <v>22558</v>
      </c>
      <c r="M15" s="12">
        <f>ROUND(G15*$M$6,)</f>
        <v>22558</v>
      </c>
      <c r="N15" s="12">
        <f>H15</f>
        <v>40604</v>
      </c>
      <c r="O15" s="12">
        <v>70323.5</v>
      </c>
      <c r="P15" s="12">
        <f>ROUND(I15-SUM(J15:O15),0)</f>
        <v>96605</v>
      </c>
      <c r="Q15" s="35"/>
      <c r="R15" s="12" t="s">
        <v>17</v>
      </c>
      <c r="S15" s="12">
        <v>50000</v>
      </c>
      <c r="T15" s="12">
        <f>S15*$T$6</f>
        <v>500</v>
      </c>
      <c r="U15" s="12">
        <v>0</v>
      </c>
      <c r="V15" s="12">
        <v>0</v>
      </c>
      <c r="W15" s="12">
        <f t="shared" si="0"/>
        <v>49500</v>
      </c>
      <c r="X15" s="19" t="s">
        <v>18</v>
      </c>
    </row>
    <row r="16" spans="1:25" ht="20.100000000000001" customHeight="1" x14ac:dyDescent="0.3">
      <c r="A16">
        <v>55037</v>
      </c>
      <c r="B16" s="33" t="s">
        <v>14</v>
      </c>
      <c r="C16" s="69"/>
      <c r="D16" s="36">
        <v>2</v>
      </c>
      <c r="E16" s="12">
        <f>N15</f>
        <v>40604</v>
      </c>
      <c r="F16" s="12">
        <v>0</v>
      </c>
      <c r="G16" s="12"/>
      <c r="H16" s="12"/>
      <c r="I16" s="12"/>
      <c r="J16" s="12"/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f>E16</f>
        <v>40604</v>
      </c>
      <c r="Q16" s="35"/>
      <c r="R16" s="12" t="s">
        <v>19</v>
      </c>
      <c r="S16" s="12">
        <v>54540</v>
      </c>
      <c r="T16" s="12">
        <v>0</v>
      </c>
      <c r="U16" s="12">
        <v>0</v>
      </c>
      <c r="V16" s="12">
        <v>0</v>
      </c>
      <c r="W16" s="12">
        <f t="shared" si="0"/>
        <v>54540</v>
      </c>
      <c r="X16" s="19" t="s">
        <v>20</v>
      </c>
    </row>
    <row r="17" spans="1:25" ht="20.100000000000001" customHeight="1" x14ac:dyDescent="0.3">
      <c r="A17">
        <v>55037</v>
      </c>
      <c r="B17" s="33" t="s">
        <v>49</v>
      </c>
      <c r="C17" s="69"/>
      <c r="D17" s="37"/>
      <c r="E17" s="12">
        <f>O15</f>
        <v>70323.5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>
        <f>E17</f>
        <v>70323.5</v>
      </c>
      <c r="Q17" s="35"/>
      <c r="R17" s="12" t="s">
        <v>21</v>
      </c>
      <c r="S17" s="12">
        <v>133672</v>
      </c>
      <c r="T17" s="12">
        <v>0</v>
      </c>
      <c r="U17" s="12">
        <v>0</v>
      </c>
      <c r="V17" s="12">
        <v>0</v>
      </c>
      <c r="W17" s="12">
        <f t="shared" si="0"/>
        <v>133672</v>
      </c>
      <c r="X17" s="19" t="s">
        <v>22</v>
      </c>
    </row>
    <row r="18" spans="1:25" ht="20.100000000000001" customHeight="1" x14ac:dyDescent="0.3">
      <c r="A18">
        <v>55037</v>
      </c>
      <c r="B18" s="12"/>
      <c r="C18" s="70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35"/>
      <c r="R18" s="12" t="s">
        <v>23</v>
      </c>
      <c r="S18" s="12">
        <v>96606</v>
      </c>
      <c r="T18" s="12">
        <v>0</v>
      </c>
      <c r="U18" s="12">
        <v>0</v>
      </c>
      <c r="V18" s="12">
        <v>0</v>
      </c>
      <c r="W18" s="12">
        <f t="shared" si="0"/>
        <v>96606</v>
      </c>
      <c r="X18" s="19" t="s">
        <v>24</v>
      </c>
    </row>
    <row r="19" spans="1:25" ht="20.100000000000001" customHeight="1" x14ac:dyDescent="0.3">
      <c r="A19">
        <v>55037</v>
      </c>
      <c r="B19" s="12"/>
      <c r="C19" s="70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35"/>
      <c r="R19" s="12" t="s">
        <v>34</v>
      </c>
      <c r="S19" s="12">
        <v>70324</v>
      </c>
      <c r="T19" s="12"/>
      <c r="U19" s="12"/>
      <c r="V19" s="12"/>
      <c r="W19" s="12">
        <v>70324</v>
      </c>
      <c r="X19" s="22" t="s">
        <v>32</v>
      </c>
    </row>
    <row r="20" spans="1:25" ht="20.100000000000001" customHeight="1" x14ac:dyDescent="0.3">
      <c r="A20">
        <v>55037</v>
      </c>
      <c r="B20" s="12"/>
      <c r="C20" s="70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35"/>
      <c r="R20" s="12" t="s">
        <v>35</v>
      </c>
      <c r="S20" s="12">
        <v>40605</v>
      </c>
      <c r="T20" s="12"/>
      <c r="U20" s="12"/>
      <c r="V20" s="12"/>
      <c r="W20" s="12">
        <v>40605</v>
      </c>
      <c r="X20" s="22" t="s">
        <v>33</v>
      </c>
    </row>
    <row r="21" spans="1:25" ht="20.100000000000001" customHeight="1" x14ac:dyDescent="0.3">
      <c r="A21">
        <v>55037</v>
      </c>
      <c r="B21" s="12"/>
      <c r="C21" s="70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35"/>
      <c r="R21" s="12"/>
      <c r="S21" s="12"/>
      <c r="T21" s="12"/>
      <c r="U21" s="12"/>
      <c r="V21" s="12"/>
      <c r="W21" s="12"/>
      <c r="X21" s="19"/>
    </row>
    <row r="22" spans="1:25" ht="20.100000000000001" customHeight="1" x14ac:dyDescent="0.3">
      <c r="B22" s="17"/>
      <c r="C22" s="68"/>
      <c r="D22" s="17"/>
      <c r="E22" s="17"/>
      <c r="F22" s="17"/>
      <c r="G22" s="17"/>
      <c r="H22" s="30"/>
      <c r="I22" s="17"/>
      <c r="J22" s="30"/>
      <c r="K22" s="30"/>
      <c r="L22" s="30"/>
      <c r="M22" s="30"/>
      <c r="N22" s="30"/>
      <c r="O22" s="30"/>
      <c r="P22" s="17"/>
      <c r="Q22" s="31">
        <f>A23</f>
        <v>57799</v>
      </c>
      <c r="R22" s="17"/>
      <c r="S22" s="17"/>
      <c r="T22" s="30"/>
      <c r="U22" s="30"/>
      <c r="V22" s="17"/>
      <c r="W22" s="17"/>
      <c r="X22" s="32"/>
      <c r="Y22" s="18">
        <f>SUM(P13:P21)-SUM(W13:W21)</f>
        <v>-2.5</v>
      </c>
    </row>
    <row r="23" spans="1:25" ht="20.100000000000001" customHeight="1" x14ac:dyDescent="0.3">
      <c r="A23">
        <v>57799</v>
      </c>
      <c r="B23" s="33" t="s">
        <v>25</v>
      </c>
      <c r="C23" s="69">
        <v>45083</v>
      </c>
      <c r="D23" s="34">
        <v>3</v>
      </c>
      <c r="E23" s="12">
        <v>186774</v>
      </c>
      <c r="F23" s="12">
        <v>0</v>
      </c>
      <c r="G23" s="12">
        <f t="shared" ref="G23:G28" si="1">E23-F23</f>
        <v>186774</v>
      </c>
      <c r="H23" s="12">
        <f>G23*18%</f>
        <v>33619.32</v>
      </c>
      <c r="I23" s="12">
        <f t="shared" ref="I23:I28" si="2">G23+H23</f>
        <v>220393.32</v>
      </c>
      <c r="J23" s="12">
        <f>ROUND(G23*$J$6,)</f>
        <v>1868</v>
      </c>
      <c r="K23" s="12">
        <f>ROUND(G23*$K$6,)</f>
        <v>9339</v>
      </c>
      <c r="L23" s="12">
        <f>ROUND(G23*L6,)</f>
        <v>18677</v>
      </c>
      <c r="M23" s="12">
        <f>ROUND(G23*$M$6,)</f>
        <v>18677</v>
      </c>
      <c r="N23" s="12">
        <f>H23</f>
        <v>33619.32</v>
      </c>
      <c r="O23" s="12"/>
      <c r="P23" s="12">
        <f t="shared" ref="P23:P28" si="3">ROUND(I23-SUM(J23:O23),0)</f>
        <v>138213</v>
      </c>
      <c r="Q23" s="35"/>
      <c r="R23" s="12" t="s">
        <v>12</v>
      </c>
      <c r="S23" s="12">
        <v>138212</v>
      </c>
      <c r="T23" s="12">
        <v>0</v>
      </c>
      <c r="U23" s="12"/>
      <c r="V23" s="12"/>
      <c r="W23" s="12">
        <f>ROUND(S23-T23,0)</f>
        <v>138212</v>
      </c>
      <c r="X23" s="19" t="s">
        <v>26</v>
      </c>
    </row>
    <row r="24" spans="1:25" ht="20.100000000000001" customHeight="1" x14ac:dyDescent="0.3">
      <c r="A24">
        <v>57799</v>
      </c>
      <c r="B24" s="33" t="s">
        <v>14</v>
      </c>
      <c r="C24" s="69">
        <v>45084</v>
      </c>
      <c r="D24" s="36">
        <v>3</v>
      </c>
      <c r="E24" s="12">
        <f>N23</f>
        <v>33619.32</v>
      </c>
      <c r="F24" s="12">
        <v>0</v>
      </c>
      <c r="G24" s="12">
        <f t="shared" si="1"/>
        <v>33619.32</v>
      </c>
      <c r="H24" s="12">
        <v>0</v>
      </c>
      <c r="I24" s="12">
        <f t="shared" si="2"/>
        <v>33619.32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f t="shared" si="3"/>
        <v>33619</v>
      </c>
      <c r="Q24" s="35"/>
      <c r="R24" s="12" t="s">
        <v>15</v>
      </c>
      <c r="S24" s="12">
        <v>33620</v>
      </c>
      <c r="T24" s="12">
        <v>0</v>
      </c>
      <c r="U24" s="12"/>
      <c r="V24" s="12"/>
      <c r="W24" s="12">
        <f>ROUND(S24-T24,0)</f>
        <v>33620</v>
      </c>
      <c r="X24" s="19" t="s">
        <v>27</v>
      </c>
    </row>
    <row r="25" spans="1:25" ht="20.100000000000001" customHeight="1" x14ac:dyDescent="0.3">
      <c r="A25">
        <v>57799</v>
      </c>
      <c r="B25" s="33" t="s">
        <v>25</v>
      </c>
      <c r="C25" s="69">
        <v>44975</v>
      </c>
      <c r="D25" s="34">
        <v>8</v>
      </c>
      <c r="E25" s="12">
        <v>277958</v>
      </c>
      <c r="F25" s="12">
        <v>0</v>
      </c>
      <c r="G25" s="12">
        <f t="shared" si="1"/>
        <v>277958</v>
      </c>
      <c r="H25" s="12">
        <f>G25*18%</f>
        <v>50032.439999999995</v>
      </c>
      <c r="I25" s="12">
        <f t="shared" si="2"/>
        <v>327990.44</v>
      </c>
      <c r="J25" s="12">
        <f>ROUND(G25*$J$6,)</f>
        <v>2780</v>
      </c>
      <c r="K25" s="12">
        <f>ROUND(G25*$K$6,)</f>
        <v>13898</v>
      </c>
      <c r="L25" s="12">
        <f>ROUND(G25*L6,)</f>
        <v>27796</v>
      </c>
      <c r="M25" s="12">
        <f>ROUND(G25*$M$6,)</f>
        <v>27796</v>
      </c>
      <c r="N25" s="12">
        <f>H25</f>
        <v>50032.439999999995</v>
      </c>
      <c r="O25" s="12"/>
      <c r="P25" s="12">
        <f t="shared" si="3"/>
        <v>205688</v>
      </c>
      <c r="Q25" s="35"/>
      <c r="R25" s="12" t="s">
        <v>28</v>
      </c>
      <c r="S25" s="12">
        <v>200000</v>
      </c>
      <c r="T25" s="12">
        <f>S25*$T$6</f>
        <v>2000</v>
      </c>
      <c r="U25" s="12"/>
      <c r="V25" s="12">
        <v>0</v>
      </c>
      <c r="W25" s="12">
        <f>ROUND(S25-T25,0)</f>
        <v>198000</v>
      </c>
      <c r="X25" s="19" t="s">
        <v>29</v>
      </c>
    </row>
    <row r="26" spans="1:25" ht="20.100000000000001" customHeight="1" x14ac:dyDescent="0.3">
      <c r="A26">
        <v>57799</v>
      </c>
      <c r="B26" s="33" t="s">
        <v>14</v>
      </c>
      <c r="C26" s="69">
        <v>45035</v>
      </c>
      <c r="D26" s="36">
        <v>8</v>
      </c>
      <c r="E26" s="12">
        <f>N25</f>
        <v>50032.439999999995</v>
      </c>
      <c r="F26" s="12">
        <v>0</v>
      </c>
      <c r="G26" s="12">
        <f t="shared" si="1"/>
        <v>50032.439999999995</v>
      </c>
      <c r="H26" s="12">
        <v>0</v>
      </c>
      <c r="I26" s="12">
        <f t="shared" si="2"/>
        <v>50032.439999999995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f t="shared" si="3"/>
        <v>50032</v>
      </c>
      <c r="Q26" s="35"/>
      <c r="R26" s="12" t="s">
        <v>30</v>
      </c>
      <c r="S26" s="12">
        <v>80000</v>
      </c>
      <c r="T26" s="12">
        <f>S26*$T$6</f>
        <v>800</v>
      </c>
      <c r="U26" s="12"/>
      <c r="V26" s="12">
        <v>0</v>
      </c>
      <c r="W26" s="12">
        <f>ROUND(S26-T26,0)</f>
        <v>79200</v>
      </c>
      <c r="X26" s="19" t="s">
        <v>31</v>
      </c>
    </row>
    <row r="27" spans="1:25" ht="20.100000000000001" customHeight="1" x14ac:dyDescent="0.3">
      <c r="A27">
        <v>57799</v>
      </c>
      <c r="B27" s="33" t="s">
        <v>25</v>
      </c>
      <c r="C27" s="69">
        <v>44975</v>
      </c>
      <c r="D27" s="34">
        <v>9</v>
      </c>
      <c r="E27" s="12">
        <v>133824</v>
      </c>
      <c r="F27" s="12">
        <v>0</v>
      </c>
      <c r="G27" s="12">
        <f t="shared" si="1"/>
        <v>133824</v>
      </c>
      <c r="H27" s="12">
        <f>G27*18%</f>
        <v>24088.32</v>
      </c>
      <c r="I27" s="12">
        <f t="shared" si="2"/>
        <v>157912.32000000001</v>
      </c>
      <c r="J27" s="12">
        <f>ROUND(G27*$J$6,)</f>
        <v>1338</v>
      </c>
      <c r="K27" s="12">
        <f>ROUND(G27*$K$6,)</f>
        <v>6691</v>
      </c>
      <c r="L27" s="12">
        <f>ROUND(G27*L6,)</f>
        <v>13382</v>
      </c>
      <c r="M27" s="12">
        <f>ROUND(G27*$M$6,)</f>
        <v>13382</v>
      </c>
      <c r="N27" s="12">
        <f>H27</f>
        <v>24088.32</v>
      </c>
      <c r="O27" s="12">
        <v>10523</v>
      </c>
      <c r="P27" s="12">
        <f t="shared" si="3"/>
        <v>88508</v>
      </c>
      <c r="Q27" s="35"/>
      <c r="R27" s="12"/>
      <c r="S27" s="12">
        <v>16333</v>
      </c>
      <c r="T27" s="12">
        <v>0</v>
      </c>
      <c r="U27" s="12">
        <v>0</v>
      </c>
      <c r="V27" s="12">
        <v>0</v>
      </c>
      <c r="W27" s="12">
        <v>16333</v>
      </c>
      <c r="X27" s="19" t="s">
        <v>42</v>
      </c>
    </row>
    <row r="28" spans="1:25" ht="20.100000000000001" customHeight="1" x14ac:dyDescent="0.3">
      <c r="A28">
        <v>57799</v>
      </c>
      <c r="B28" s="33" t="s">
        <v>14</v>
      </c>
      <c r="C28" s="69">
        <v>45035</v>
      </c>
      <c r="D28" s="36">
        <v>9</v>
      </c>
      <c r="E28" s="12">
        <f>N27</f>
        <v>24088.32</v>
      </c>
      <c r="F28" s="12">
        <v>0</v>
      </c>
      <c r="G28" s="12">
        <f t="shared" si="1"/>
        <v>24088.32</v>
      </c>
      <c r="H28" s="12">
        <v>0</v>
      </c>
      <c r="I28" s="12">
        <f t="shared" si="2"/>
        <v>24088.32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f t="shared" si="3"/>
        <v>24088</v>
      </c>
      <c r="Q28" s="35"/>
      <c r="R28" s="12"/>
      <c r="S28" s="12">
        <v>74121</v>
      </c>
      <c r="T28" s="12">
        <v>0</v>
      </c>
      <c r="U28" s="12">
        <v>0</v>
      </c>
      <c r="V28" s="12">
        <v>0</v>
      </c>
      <c r="W28" s="12">
        <v>74121</v>
      </c>
      <c r="X28" s="19" t="s">
        <v>43</v>
      </c>
    </row>
    <row r="29" spans="1:25" ht="20.100000000000001" customHeight="1" x14ac:dyDescent="0.3">
      <c r="A29">
        <v>57799</v>
      </c>
      <c r="B29" s="12"/>
      <c r="C29" s="70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35"/>
      <c r="R29" s="12"/>
      <c r="S29" s="12"/>
      <c r="T29" s="12"/>
      <c r="U29" s="12"/>
      <c r="V29" s="12"/>
      <c r="W29" s="12"/>
      <c r="X29" s="19"/>
    </row>
    <row r="30" spans="1:25" ht="20.100000000000001" customHeight="1" x14ac:dyDescent="0.3">
      <c r="A30">
        <v>57799</v>
      </c>
      <c r="B30" s="12"/>
      <c r="C30" s="70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35"/>
      <c r="R30" s="12"/>
      <c r="S30" s="12"/>
      <c r="T30" s="12"/>
      <c r="U30" s="12"/>
      <c r="V30" s="12"/>
      <c r="W30" s="12"/>
      <c r="X30" s="19"/>
    </row>
    <row r="31" spans="1:25" ht="20.100000000000001" customHeight="1" x14ac:dyDescent="0.3">
      <c r="A31">
        <v>57799</v>
      </c>
      <c r="B31" s="12"/>
      <c r="C31" s="70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35"/>
      <c r="R31" s="12"/>
      <c r="S31" s="12"/>
      <c r="T31" s="12"/>
      <c r="U31" s="12"/>
      <c r="V31" s="12"/>
      <c r="W31" s="12"/>
      <c r="X31" s="19"/>
    </row>
    <row r="32" spans="1:25" ht="20.100000000000001" customHeight="1" x14ac:dyDescent="0.3">
      <c r="A32">
        <v>57799</v>
      </c>
      <c r="B32" s="12"/>
      <c r="C32" s="70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35"/>
      <c r="R32" s="12"/>
      <c r="S32" s="12"/>
      <c r="T32" s="12"/>
      <c r="U32" s="12"/>
      <c r="V32" s="12"/>
      <c r="W32" s="12"/>
      <c r="X32" s="19"/>
    </row>
    <row r="33" spans="1:25" ht="20.100000000000001" customHeight="1" x14ac:dyDescent="0.3">
      <c r="A33">
        <v>57799</v>
      </c>
      <c r="B33" s="12"/>
      <c r="C33" s="70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35"/>
      <c r="R33" s="12"/>
      <c r="S33" s="12"/>
      <c r="T33" s="12"/>
      <c r="U33" s="12"/>
      <c r="V33" s="12"/>
      <c r="W33" s="12"/>
      <c r="X33" s="19"/>
      <c r="Y33" s="18">
        <f>SUM(P23:P32)-SUM(W23:W32)</f>
        <v>662</v>
      </c>
    </row>
    <row r="34" spans="1:25" ht="20.100000000000001" customHeight="1" thickBot="1" x14ac:dyDescent="0.35">
      <c r="A34">
        <v>57799</v>
      </c>
      <c r="B34" s="2"/>
      <c r="C34" s="71"/>
      <c r="D34" s="2"/>
      <c r="E34" s="38"/>
      <c r="F34" s="38"/>
      <c r="G34" s="38"/>
      <c r="H34" s="13"/>
      <c r="I34" s="13"/>
      <c r="J34" s="13"/>
      <c r="K34" s="13"/>
      <c r="L34" s="13"/>
      <c r="M34" s="13"/>
      <c r="N34" s="13"/>
      <c r="O34" s="13"/>
      <c r="P34" s="13"/>
      <c r="Q34" s="39"/>
      <c r="R34" s="13"/>
      <c r="S34" s="13"/>
      <c r="T34" s="13"/>
      <c r="U34" s="13"/>
      <c r="V34" s="13"/>
      <c r="W34" s="13"/>
      <c r="X34" s="23"/>
    </row>
    <row r="35" spans="1:25" ht="20.100000000000001" customHeight="1" x14ac:dyDescent="0.3">
      <c r="B35" s="27"/>
      <c r="C35" s="6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1"/>
    </row>
    <row r="36" spans="1:25" ht="20.100000000000001" customHeight="1" x14ac:dyDescent="0.3">
      <c r="B36" s="12"/>
      <c r="C36" s="70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40"/>
    </row>
    <row r="37" spans="1:25" ht="20.100000000000001" customHeight="1" x14ac:dyDescent="0.3">
      <c r="B37" s="12"/>
      <c r="C37" s="70"/>
      <c r="D37" s="12"/>
      <c r="E37" s="12"/>
      <c r="F37" s="12"/>
      <c r="G37" s="12"/>
      <c r="H37" s="12"/>
      <c r="I37" s="12"/>
      <c r="J37" s="12"/>
      <c r="K37" s="12"/>
      <c r="L37" s="12"/>
      <c r="M37" s="41" t="s">
        <v>8</v>
      </c>
      <c r="N37" s="41"/>
      <c r="O37" s="41"/>
      <c r="P37" s="41">
        <f>SUM(P8:P34)</f>
        <v>1785029.5</v>
      </c>
      <c r="Q37" s="12"/>
      <c r="R37" s="12"/>
      <c r="S37" s="12"/>
      <c r="T37" s="41" t="s">
        <v>6</v>
      </c>
      <c r="U37" s="41"/>
      <c r="V37" s="12"/>
      <c r="W37" s="41">
        <f>SUM(W8:W34)</f>
        <v>1784370</v>
      </c>
      <c r="X37" s="40"/>
    </row>
    <row r="38" spans="1:25" ht="20.100000000000001" customHeight="1" x14ac:dyDescent="0.3">
      <c r="B38" s="12"/>
      <c r="C38" s="70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41"/>
      <c r="U38" s="41"/>
      <c r="V38" s="12"/>
      <c r="W38" s="12"/>
      <c r="X38" s="40"/>
    </row>
    <row r="39" spans="1:25" ht="20.100000000000001" customHeight="1" x14ac:dyDescent="0.3">
      <c r="B39" s="12"/>
      <c r="C39" s="70"/>
      <c r="D39" s="12"/>
      <c r="E39" s="12">
        <f t="shared" ref="E39:M39" si="4">SUM(E8:E34)</f>
        <v>2382640.58</v>
      </c>
      <c r="F39" s="12">
        <f t="shared" si="4"/>
        <v>5112.4399999999996</v>
      </c>
      <c r="G39" s="12">
        <f t="shared" si="4"/>
        <v>2196670.64</v>
      </c>
      <c r="H39" s="41">
        <f t="shared" si="4"/>
        <v>351946.08</v>
      </c>
      <c r="I39" s="41">
        <f t="shared" si="4"/>
        <v>2548616.7199999997</v>
      </c>
      <c r="J39" s="41">
        <f t="shared" si="4"/>
        <v>19553</v>
      </c>
      <c r="K39" s="41">
        <f t="shared" si="4"/>
        <v>97763</v>
      </c>
      <c r="L39" s="41">
        <f t="shared" si="4"/>
        <v>195525</v>
      </c>
      <c r="M39" s="41">
        <f t="shared" si="4"/>
        <v>195525</v>
      </c>
      <c r="N39" s="41">
        <f>SUM(N8:N34)</f>
        <v>351946.08</v>
      </c>
      <c r="O39" s="41">
        <f>SUM(O8:O34)</f>
        <v>84131.5</v>
      </c>
      <c r="P39" s="12"/>
      <c r="Q39" s="12"/>
      <c r="R39" s="12"/>
      <c r="S39" s="12"/>
      <c r="T39" s="41" t="s">
        <v>7</v>
      </c>
      <c r="U39" s="41"/>
      <c r="V39" s="12"/>
      <c r="W39" s="41">
        <f>P37-W37</f>
        <v>659.5</v>
      </c>
      <c r="X39" s="40"/>
    </row>
    <row r="40" spans="1:25" ht="20.100000000000001" customHeight="1" thickBot="1" x14ac:dyDescent="0.35">
      <c r="B40" s="13"/>
      <c r="C40" s="72"/>
      <c r="D40" s="13"/>
      <c r="E40" s="13"/>
      <c r="F40" s="13"/>
      <c r="G40" s="13"/>
      <c r="H40" s="42"/>
      <c r="I40" s="42"/>
      <c r="J40" s="42"/>
      <c r="K40" s="42"/>
      <c r="L40" s="42"/>
      <c r="M40" s="42"/>
      <c r="N40" s="42"/>
      <c r="O40" s="42"/>
      <c r="P40" s="13"/>
      <c r="Q40" s="13"/>
      <c r="R40" s="13"/>
      <c r="S40" s="13"/>
      <c r="T40" s="13"/>
      <c r="U40" s="13"/>
      <c r="V40" s="13"/>
      <c r="W40" s="13"/>
      <c r="X40" s="23"/>
    </row>
    <row r="44" spans="1:25" ht="20.100000000000001" customHeight="1" thickBot="1" x14ac:dyDescent="0.35"/>
    <row r="45" spans="1:25" ht="20.100000000000001" customHeight="1" thickBot="1" x14ac:dyDescent="0.35">
      <c r="M45" s="55" t="s">
        <v>9</v>
      </c>
      <c r="N45" s="56"/>
      <c r="O45" s="57"/>
    </row>
    <row r="46" spans="1:25" ht="20.100000000000001" customHeight="1" thickBot="1" x14ac:dyDescent="0.35">
      <c r="M46" s="58" t="s">
        <v>50</v>
      </c>
      <c r="N46" s="56"/>
      <c r="O46" s="57"/>
    </row>
    <row r="47" spans="1:25" ht="20.100000000000001" customHeight="1" thickBot="1" x14ac:dyDescent="0.35">
      <c r="M47" s="53" t="s">
        <v>44</v>
      </c>
      <c r="N47" s="54"/>
      <c r="O47" s="43">
        <f>K39+L39+M39</f>
        <v>488813</v>
      </c>
    </row>
    <row r="48" spans="1:25" ht="20.100000000000001" customHeight="1" thickBot="1" x14ac:dyDescent="0.35">
      <c r="M48" s="59" t="s">
        <v>45</v>
      </c>
      <c r="N48" s="60"/>
      <c r="O48" s="43">
        <f>X40</f>
        <v>0</v>
      </c>
    </row>
    <row r="49" spans="13:15" ht="20.100000000000001" customHeight="1" thickBot="1" x14ac:dyDescent="0.35">
      <c r="M49" s="59" t="s">
        <v>46</v>
      </c>
      <c r="N49" s="60"/>
      <c r="O49" s="44"/>
    </row>
    <row r="50" spans="13:15" ht="20.100000000000001" customHeight="1" thickBot="1" x14ac:dyDescent="0.35">
      <c r="M50" s="61" t="s">
        <v>47</v>
      </c>
      <c r="N50" s="62"/>
      <c r="O50" s="45">
        <f>N39-P26-P24-P14</f>
        <v>134623.08000000002</v>
      </c>
    </row>
    <row r="51" spans="13:15" ht="20.100000000000001" customHeight="1" thickBot="1" x14ac:dyDescent="0.35">
      <c r="M51" s="53" t="s">
        <v>48</v>
      </c>
      <c r="N51" s="54"/>
      <c r="O51" s="43">
        <f>O39</f>
        <v>84131.5</v>
      </c>
    </row>
  </sheetData>
  <mergeCells count="7">
    <mergeCell ref="M51:N51"/>
    <mergeCell ref="M45:O45"/>
    <mergeCell ref="M46:O46"/>
    <mergeCell ref="M47:N47"/>
    <mergeCell ref="M48:N48"/>
    <mergeCell ref="M49:N49"/>
    <mergeCell ref="M50:N5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2022-06-10T14:20:18Z</cp:lastPrinted>
  <dcterms:created xsi:type="dcterms:W3CDTF">2022-06-10T14:11:52Z</dcterms:created>
  <dcterms:modified xsi:type="dcterms:W3CDTF">2025-05-27T06:47:39Z</dcterms:modified>
</cp:coreProperties>
</file>