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RM Control And Automations\"/>
    </mc:Choice>
  </mc:AlternateContent>
  <xr:revisionPtr revIDLastSave="0" documentId="13_ncr:1_{AB1ADC69-A715-4F3B-AA11-99596A8612FF}" xr6:coauthVersionLast="47" xr6:coauthVersionMax="47" xr10:uidLastSave="{00000000-0000-0000-0000-000000000000}"/>
  <bookViews>
    <workbookView xWindow="780" yWindow="780" windowWidth="15360" windowHeight="7875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S10" i="1"/>
  <c r="S11" i="1"/>
  <c r="S15" i="1"/>
  <c r="S16" i="1"/>
  <c r="S31" i="1"/>
  <c r="S32" i="1"/>
  <c r="S33" i="1"/>
  <c r="S25" i="1"/>
  <c r="S24" i="1"/>
  <c r="G26" i="1" l="1"/>
  <c r="H26" i="1" s="1"/>
  <c r="G18" i="1"/>
  <c r="H18" i="1" s="1"/>
  <c r="G32" i="1"/>
  <c r="K32" i="1" s="1"/>
  <c r="R21" i="1"/>
  <c r="R8" i="1"/>
  <c r="R13" i="1"/>
  <c r="G24" i="1"/>
  <c r="K24" i="1" s="1"/>
  <c r="G23" i="1"/>
  <c r="J23" i="1" s="1"/>
  <c r="G16" i="1"/>
  <c r="K16" i="1" s="1"/>
  <c r="G15" i="1"/>
  <c r="J15" i="1" s="1"/>
  <c r="J18" i="1" l="1"/>
  <c r="I26" i="1"/>
  <c r="L26" i="1"/>
  <c r="E27" i="1" s="1"/>
  <c r="N27" i="1" s="1"/>
  <c r="K26" i="1"/>
  <c r="J26" i="1"/>
  <c r="I18" i="1"/>
  <c r="L18" i="1"/>
  <c r="E19" i="1" s="1"/>
  <c r="N19" i="1" s="1"/>
  <c r="K18" i="1"/>
  <c r="J32" i="1"/>
  <c r="H32" i="1"/>
  <c r="J24" i="1"/>
  <c r="H16" i="1"/>
  <c r="I16" i="1" s="1"/>
  <c r="H24" i="1"/>
  <c r="I24" i="1" s="1"/>
  <c r="J16" i="1"/>
  <c r="K23" i="1"/>
  <c r="H23" i="1"/>
  <c r="K15" i="1"/>
  <c r="L16" i="1"/>
  <c r="H15" i="1"/>
  <c r="N18" i="1" l="1"/>
  <c r="N26" i="1"/>
  <c r="N16" i="1"/>
  <c r="I32" i="1"/>
  <c r="L32" i="1"/>
  <c r="E33" i="1" s="1"/>
  <c r="N33" i="1" s="1"/>
  <c r="L24" i="1"/>
  <c r="N24" i="1" s="1"/>
  <c r="L23" i="1"/>
  <c r="I23" i="1"/>
  <c r="L15" i="1"/>
  <c r="I15" i="1"/>
  <c r="R34" i="2"/>
  <c r="R33" i="2"/>
  <c r="G33" i="2"/>
  <c r="H33" i="2" s="1"/>
  <c r="R32" i="2"/>
  <c r="G32" i="2"/>
  <c r="H32" i="2" s="1"/>
  <c r="R31" i="2"/>
  <c r="G31" i="2"/>
  <c r="H31" i="2" s="1"/>
  <c r="R30" i="2"/>
  <c r="G30" i="2"/>
  <c r="H30" i="2" s="1"/>
  <c r="R29" i="2"/>
  <c r="G29" i="2"/>
  <c r="H29" i="2" s="1"/>
  <c r="R28" i="2"/>
  <c r="G28" i="2"/>
  <c r="H28" i="2" s="1"/>
  <c r="Q26" i="2"/>
  <c r="R26" i="2" s="1"/>
  <c r="Q25" i="2"/>
  <c r="R25" i="2" s="1"/>
  <c r="Q23" i="2"/>
  <c r="R22" i="2"/>
  <c r="Q20" i="2"/>
  <c r="R20" i="2" s="1"/>
  <c r="G20" i="2"/>
  <c r="K20" i="2" s="1"/>
  <c r="Q19" i="2"/>
  <c r="R19" i="2" s="1"/>
  <c r="G19" i="2"/>
  <c r="K19" i="2" s="1"/>
  <c r="Q17" i="2"/>
  <c r="R17" i="2" s="1"/>
  <c r="Q16" i="2"/>
  <c r="R16" i="2" s="1"/>
  <c r="G16" i="2"/>
  <c r="K16" i="2" s="1"/>
  <c r="R15" i="2"/>
  <c r="Q15" i="2"/>
  <c r="G15" i="2"/>
  <c r="J15" i="2" s="1"/>
  <c r="Q12" i="2"/>
  <c r="R12" i="2" s="1"/>
  <c r="G12" i="2"/>
  <c r="K12" i="2" s="1"/>
  <c r="Q11" i="2"/>
  <c r="R11" i="2" s="1"/>
  <c r="G11" i="2"/>
  <c r="H11" i="2" s="1"/>
  <c r="G10" i="2"/>
  <c r="J10" i="2" s="1"/>
  <c r="Q9" i="2"/>
  <c r="R9" i="2" s="1"/>
  <c r="N9" i="2"/>
  <c r="Q8" i="2"/>
  <c r="R8" i="2" s="1"/>
  <c r="G8" i="2"/>
  <c r="K8" i="2" s="1"/>
  <c r="G30" i="1"/>
  <c r="H30" i="1" s="1"/>
  <c r="G29" i="1"/>
  <c r="H29" i="1" s="1"/>
  <c r="G22" i="1"/>
  <c r="H22" i="1" s="1"/>
  <c r="G21" i="1"/>
  <c r="H21" i="1" s="1"/>
  <c r="G14" i="1"/>
  <c r="H14" i="1" s="1"/>
  <c r="G13" i="1"/>
  <c r="H13" i="1" s="1"/>
  <c r="G8" i="1"/>
  <c r="H8" i="1" s="1"/>
  <c r="S30" i="1"/>
  <c r="T30" i="1" s="1"/>
  <c r="S29" i="1"/>
  <c r="T29" i="1" s="1"/>
  <c r="S23" i="1"/>
  <c r="T23" i="1" s="1"/>
  <c r="S22" i="1"/>
  <c r="T22" i="1" s="1"/>
  <c r="S21" i="1"/>
  <c r="T21" i="1" s="1"/>
  <c r="S14" i="1"/>
  <c r="T14" i="1" s="1"/>
  <c r="S13" i="1"/>
  <c r="T13" i="1" s="1"/>
  <c r="S9" i="1"/>
  <c r="T9" i="1" s="1"/>
  <c r="S8" i="1"/>
  <c r="T8" i="1" s="1"/>
  <c r="J20" i="2" l="1"/>
  <c r="J8" i="2"/>
  <c r="J19" i="2"/>
  <c r="N32" i="1"/>
  <c r="N15" i="1"/>
  <c r="J11" i="2"/>
  <c r="H12" i="2"/>
  <c r="K11" i="2"/>
  <c r="J16" i="2"/>
  <c r="J12" i="2"/>
  <c r="H20" i="2"/>
  <c r="N23" i="1"/>
  <c r="J8" i="1"/>
  <c r="K8" i="1"/>
  <c r="L28" i="2"/>
  <c r="I28" i="2"/>
  <c r="N28" i="2" s="1"/>
  <c r="L30" i="2"/>
  <c r="I30" i="2"/>
  <c r="N30" i="2" s="1"/>
  <c r="L32" i="2"/>
  <c r="I32" i="2"/>
  <c r="N32" i="2" s="1"/>
  <c r="I11" i="2"/>
  <c r="L11" i="2"/>
  <c r="L29" i="2"/>
  <c r="I29" i="2"/>
  <c r="N29" i="2" s="1"/>
  <c r="L31" i="2"/>
  <c r="I31" i="2"/>
  <c r="N31" i="2" s="1"/>
  <c r="L33" i="2"/>
  <c r="I33" i="2"/>
  <c r="N33" i="2" s="1"/>
  <c r="K10" i="2"/>
  <c r="H15" i="2"/>
  <c r="H8" i="2"/>
  <c r="H10" i="2"/>
  <c r="L10" i="2" s="1"/>
  <c r="H16" i="2"/>
  <c r="H19" i="2"/>
  <c r="K15" i="2"/>
  <c r="J30" i="1"/>
  <c r="I30" i="1"/>
  <c r="L30" i="1"/>
  <c r="K30" i="1"/>
  <c r="J29" i="1"/>
  <c r="L29" i="1"/>
  <c r="I29" i="1"/>
  <c r="K29" i="1"/>
  <c r="J22" i="1"/>
  <c r="J21" i="1"/>
  <c r="L21" i="1"/>
  <c r="E25" i="1" s="1"/>
  <c r="N25" i="1" s="1"/>
  <c r="I21" i="1"/>
  <c r="I22" i="1"/>
  <c r="L22" i="1"/>
  <c r="K22" i="1"/>
  <c r="K21" i="1"/>
  <c r="J14" i="1"/>
  <c r="I14" i="1"/>
  <c r="L14" i="1"/>
  <c r="K14" i="1"/>
  <c r="J13" i="1"/>
  <c r="I13" i="1"/>
  <c r="L13" i="1"/>
  <c r="E17" i="1" s="1"/>
  <c r="N17" i="1" s="1"/>
  <c r="K13" i="1"/>
  <c r="L8" i="1"/>
  <c r="I8" i="1"/>
  <c r="N8" i="1" s="1"/>
  <c r="O28" i="1"/>
  <c r="O7" i="1"/>
  <c r="O12" i="1"/>
  <c r="O20" i="1"/>
  <c r="G12" i="1"/>
  <c r="H12" i="1" s="1"/>
  <c r="L12" i="1" s="1"/>
  <c r="E31" i="1" l="1"/>
  <c r="N31" i="1" s="1"/>
  <c r="E9" i="1"/>
  <c r="N9" i="1" s="1"/>
  <c r="V8" i="1" s="1"/>
  <c r="L20" i="2"/>
  <c r="I20" i="2"/>
  <c r="L12" i="2"/>
  <c r="I12" i="2"/>
  <c r="I10" i="2"/>
  <c r="N10" i="2" s="1"/>
  <c r="N14" i="1"/>
  <c r="I8" i="2"/>
  <c r="L8" i="2"/>
  <c r="I19" i="2"/>
  <c r="L19" i="2"/>
  <c r="L15" i="2"/>
  <c r="I15" i="2"/>
  <c r="N11" i="2"/>
  <c r="I16" i="2"/>
  <c r="L16" i="2"/>
  <c r="N30" i="1"/>
  <c r="N29" i="1"/>
  <c r="V29" i="1" s="1"/>
  <c r="N22" i="1"/>
  <c r="N21" i="1"/>
  <c r="N13" i="1"/>
  <c r="V13" i="1" s="1"/>
  <c r="J12" i="1"/>
  <c r="K12" i="1"/>
  <c r="N20" i="2" l="1"/>
  <c r="V21" i="1"/>
  <c r="N16" i="2"/>
  <c r="N15" i="2"/>
  <c r="N12" i="2"/>
  <c r="N19" i="2"/>
  <c r="N8" i="2"/>
  <c r="I12" i="1"/>
  <c r="N12" i="1" s="1"/>
</calcChain>
</file>

<file path=xl/sharedStrings.xml><?xml version="1.0" encoding="utf-8"?>
<sst xmlns="http://schemas.openxmlformats.org/spreadsheetml/2006/main" count="149" uniqueCount="82">
  <si>
    <t>Amount</t>
  </si>
  <si>
    <t>PAYMENT NOTE No.</t>
  </si>
  <si>
    <t>UTR</t>
  </si>
  <si>
    <t>16-06-2023 NEFT/AXISP00399139164/RIUP23/698/RM CONTROL AUTO 495000.00</t>
  </si>
  <si>
    <t>21-06-2023 NEFT/AXISP00399921601/RIUP23/777/RM CONTROL AUTO 396000.00</t>
  </si>
  <si>
    <t>16-06-2023 NEFT/AXISP00399139163/RIUP23/697/RM CONTROL AUTO 495000.00</t>
  </si>
  <si>
    <t>21-06-2023 NEFT/AXISP00399921600/RIUP23/776/RM CONTROL AUTO 396000.00</t>
  </si>
  <si>
    <t>16-06-2023 NEFT/AXISP00399139162/RIUP23/696/RM CONTROL AUTO 495000.00</t>
  </si>
  <si>
    <t>21-06-2023 NEFT/AXISP00399921599/RIUP23/775/RM CONTROL AUTO 396000.00</t>
  </si>
  <si>
    <t>16-06-2023 NEFT/AXISP00399139165/RIUP23/699/RM CONTROL AUTO 495000.00</t>
  </si>
  <si>
    <t>21-06-2023 NEFT/AXISP00399921602/RIUP23/778/RM CONTROL AUTO 396000.00</t>
  </si>
  <si>
    <t>25-04-2023 25-04-2023 NEFT/AXISP00384260577/SPUP23/0242/RM CONTROL AUTO 918750.00</t>
  </si>
  <si>
    <t>04-02-2023 NEFT/AXISP00360451649/RIUP22/2087/RM CONTROL AUT ₹ 41,73,300.00</t>
  </si>
  <si>
    <t>20-03-2023 NEFT/AXISP00372950804/RIUP22/2671/RM CONTROL AUT 2270970.00</t>
  </si>
  <si>
    <t>21-03-2023 NEFT/AXISP00373190695/RIUP22/2679/RM CONTROL AUT 2997000.00</t>
  </si>
  <si>
    <t>21-03-2023 NEFT/AXISP00373201708/RIUP22/2691/RM CONTROL AUT 6193800.00</t>
  </si>
  <si>
    <t>19-05-2023 NEFT/AXISP00391376854/RIUP23/236/RM CONTROL AUTO ₹ 50,79,600.00</t>
  </si>
  <si>
    <t>30-09-2023 NEFT/AXISP00429213811/RIUP23/2405/RM CONTROL &amp; AUTOM 1188000.00</t>
  </si>
  <si>
    <t>27-04-2023 NEFT/AXISP00384765039/SPUP23/0311/RM CONTROL AUTO 1980000.00</t>
  </si>
  <si>
    <t>15-07-2023 NEFT/AXISP00407279201/RIUP23/1102/RM CONTROL AUT ₹ 24,75,000.00</t>
  </si>
  <si>
    <t>03-10-2023 NEFT/AXISP00429778566/RIUP23/2431/RM CONTROL &amp; AUTOM/ICIC0001842 3796200.00</t>
  </si>
  <si>
    <t>11-08-2023 NEFT/AXISP00415257216/RIUP23/1480/RM CONTROL AUT ₹ 34,96,500.00</t>
  </si>
  <si>
    <t>R M Controls And Automations</t>
  </si>
  <si>
    <t>RIUP23/698</t>
  </si>
  <si>
    <t>RIUP23/777</t>
  </si>
  <si>
    <t>RIUP23/2087</t>
  </si>
  <si>
    <t>RIUP23/2671</t>
  </si>
  <si>
    <t>RIUP23/2679</t>
  </si>
  <si>
    <t>RIUP23/2691</t>
  </si>
  <si>
    <t>RIUP23/236</t>
  </si>
  <si>
    <t>RIUP23/1480</t>
  </si>
  <si>
    <t>RIUP23/2431</t>
  </si>
  <si>
    <t>RIUP23/697</t>
  </si>
  <si>
    <t>RIUP23/776</t>
  </si>
  <si>
    <t>RIUP23/696</t>
  </si>
  <si>
    <t>RIUP23/775</t>
  </si>
  <si>
    <t>RIUP23/2405</t>
  </si>
  <si>
    <t>Hold for Extra work Claimed</t>
  </si>
  <si>
    <t>03-08-2024 NEFT/AXISP00524659737/RIUP24/1364/RM CONTROL &amp; AUTOM/ICIC0001842 495000.00</t>
  </si>
  <si>
    <t>03-08-2024 NEFT/AXISP00524659738/RIUP24/1365/RM CONTROL &amp; AUTOM/ICIC0001842 495000.00</t>
  </si>
  <si>
    <t>03-08-2024 NEFT/AXISP00524659739/RIUP24/1366/RM CONTROL &amp; AUTOM/ICIC0001842 247500.00</t>
  </si>
  <si>
    <t>18-09-2024 NEFT/AXISP00541618686/RIUP24/1826/RM CONTROL &amp; AUTOM/ICIC0001842 198000.00</t>
  </si>
  <si>
    <t>18-09-2024 NEFT/AXISP00541618687/RIUP24/1827/RM CONTROL &amp; AUTOM/ICIC0001842 247500.00</t>
  </si>
  <si>
    <t>18-09-2024 NEFT/AXISP00541618685/RIUP24/1825/RM CONTROL &amp; AUTOM/ICIC0001842 495000.00</t>
  </si>
  <si>
    <t>18-09-2024 NEFT/AXISP00541618684/RIUP24/1824/RM CONTROL &amp; AUTOM/ICIC0001842 297000.00</t>
  </si>
  <si>
    <t>21-02-2025 NEFT/AXISP00620398515/RIUP24/3230/RM CONTROL &amp; AUTOM/ICIC0001842 495000.00</t>
  </si>
  <si>
    <t>24-02-2025 NEFT/AXISP00621171380/RIUP24/3231/RM CONTROL &amp; AUTOM/ICIC0001842 495000.00</t>
  </si>
  <si>
    <t>83 &amp; 98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</si>
  <si>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</si>
  <si>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</si>
  <si>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</si>
  <si>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</si>
  <si>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</si>
  <si>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</si>
  <si>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</si>
  <si>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</si>
  <si>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</si>
  <si>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</si>
  <si>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</si>
  <si>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</si>
  <si>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</si>
  <si>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</si>
  <si>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</si>
  <si>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</si>
  <si>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</si>
  <si>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</si>
  <si>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</si>
  <si>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</si>
  <si>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</si>
  <si>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 At Palda Village 175 KL 12m Staging OHT Work </t>
  </si>
  <si>
    <t>GST Release Note</t>
  </si>
  <si>
    <t xml:space="preserve">At Parai Village 175 KL 12m Staging OHT Work </t>
  </si>
  <si>
    <t>MeghakheriVillage 400 KL 12m Staging OHT Work</t>
  </si>
  <si>
    <t xml:space="preserve"> MeghakheriVillage 400 KL 12m Staging OHT Work </t>
  </si>
  <si>
    <t xml:space="preserve">At Madipur Village 75 KL 12m Staging OHT Work </t>
  </si>
  <si>
    <t xml:space="preserve"> At Madipur Village 75 KL 12m Staging OHT Work</t>
  </si>
  <si>
    <t xml:space="preserve">At Palda Village 175 KL 12m Staging OHT Work </t>
  </si>
  <si>
    <t xml:space="preserve"> At Parai Village 175 KL 12m Staging OHT Work</t>
  </si>
  <si>
    <t xml:space="preserve"> At MeghakheriVillage 400 KL 12m Staging OHT Work</t>
  </si>
  <si>
    <t>Village Submersible Pump Lowering Work</t>
  </si>
  <si>
    <t>Village Installing Testing of Solar Panel</t>
  </si>
  <si>
    <t>Village VFD Panels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</si>
</sst>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3" fillId="2" borderId="23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32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27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64" fontId="3" fillId="3" borderId="22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12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19" xfId="1" applyNumberFormat="1" applyFont="1" applyFill="1" applyBorder="1" applyAlignment="1">
      <alignment vertical="center"/>
    </xf>
    <xf numFmtId="164" fontId="3" fillId="3" borderId="24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164" fontId="3" fillId="3" borderId="31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7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0" fillId="0" borderId="20" xfId="0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center" vertical="center"/>
    </xf>
    <xf numFmtId="14" fontId="3" fillId="3" borderId="16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vertical="center"/>
    </xf>
    <xf numFmtId="0" fontId="5" fillId="4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14" fontId="3" fillId="2" borderId="16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164" fontId="5" fillId="2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4" fontId="3" fillId="3" borderId="16" xfId="1" applyNumberFormat="1" applyFont="1" applyFill="1" applyBorder="1" applyAlignment="1">
      <alignment vertical="center"/>
    </xf>
    <xf numFmtId="164" fontId="5" fillId="2" borderId="17" xfId="1" applyNumberFormat="1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center" vertical="center" wrapText="1"/>
    </xf>
    <xf numFmtId="164" fontId="3" fillId="2" borderId="33" xfId="1" applyNumberFormat="1" applyFont="1" applyFill="1" applyBorder="1" applyAlignment="1">
      <alignment vertical="center"/>
    </xf>
    <xf numFmtId="164" fontId="5" fillId="2" borderId="33" xfId="1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3" fillId="2" borderId="1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7" xfId="1" applyNumberFormat="1" applyFont="1" applyFill="1" applyBorder="1" applyAlignment="1">
      <alignment horizontal="center" vertical="center"/>
    </xf>
    <xf numFmtId="0" fontId="3" fillId="3" borderId="8" xfId="1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1" applyNumberFormat="1" applyFont="1" applyFill="1" applyBorder="1" applyAlignment="1">
      <alignment horizontal="center" vertical="center"/>
    </xf>
    <xf numFmtId="0" fontId="3" fillId="2" borderId="33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/>
    <xf numFmtId="0" fontId="6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 wrapText="1"/>
    </xf>
    <xf numFmtId="14" fontId="6" fillId="2" borderId="33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64" fontId="8" fillId="2" borderId="33" xfId="1" applyNumberFormat="1" applyFont="1" applyFill="1" applyBorder="1" applyAlignment="1">
      <alignment horizontal="center" vertical="center"/>
    </xf>
    <xf numFmtId="164" fontId="6" fillId="2" borderId="33" xfId="1" applyNumberFormat="1" applyFont="1" applyFill="1" applyBorder="1" applyAlignment="1">
      <alignment horizontal="center" vertical="center"/>
    </xf>
    <xf numFmtId="0" fontId="0" fillId="0" borderId="0" xfId="0" applyAlignment="1"/>
    <xf numFmtId="164" fontId="7" fillId="2" borderId="34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35" xfId="1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19" xfId="1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6" fillId="0" borderId="9" xfId="0" applyFont="1" applyBorder="1"/>
    <xf numFmtId="0" fontId="6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14" fontId="6" fillId="2" borderId="36" xfId="0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vertical="center"/>
    </xf>
    <xf numFmtId="14" fontId="3" fillId="2" borderId="15" xfId="1" applyNumberFormat="1" applyFont="1" applyFill="1" applyBorder="1" applyAlignment="1">
      <alignment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14" fontId="3" fillId="3" borderId="15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"/>
  <sheetViews>
    <sheetView topLeftCell="A35" zoomScale="80" zoomScaleNormal="80" workbookViewId="0">
      <selection activeCell="H2" sqref="H2"/>
    </sheetView>
  </sheetViews>
  <sheetFormatPr defaultColWidth="9" defaultRowHeight="15.75" customHeight="1" x14ac:dyDescent="0.25"/>
  <cols>
    <col min="1" max="1" width="9" style="5"/>
    <col min="2" max="2" width="30" style="5" customWidth="1"/>
    <col min="3" max="3" width="13.42578125" style="5" bestFit="1" customWidth="1"/>
    <col min="4" max="4" width="13.140625" style="117" bestFit="1" customWidth="1"/>
    <col min="5" max="5" width="13.28515625" style="5" bestFit="1" customWidth="1"/>
    <col min="6" max="7" width="13.28515625" style="5" customWidth="1"/>
    <col min="8" max="8" width="14.7109375" style="44" customWidth="1"/>
    <col min="9" max="9" width="13.140625" style="44" customWidth="1"/>
    <col min="10" max="13" width="15" style="5" customWidth="1"/>
    <col min="14" max="14" width="16" style="5" customWidth="1"/>
    <col min="15" max="15" width="16.85546875" style="5" bestFit="1" customWidth="1"/>
    <col min="16" max="16" width="21.7109375" style="5" bestFit="1" customWidth="1"/>
    <col min="17" max="17" width="14.7109375" style="5" customWidth="1"/>
    <col min="18" max="18" width="15" style="5" bestFit="1" customWidth="1"/>
    <col min="19" max="19" width="14.5703125" style="5" bestFit="1" customWidth="1"/>
    <col min="20" max="20" width="16.140625" style="5" bestFit="1" customWidth="1"/>
    <col min="21" max="21" width="88.7109375" style="5" bestFit="1" customWidth="1"/>
    <col min="22" max="22" width="12.85546875" style="5" bestFit="1" customWidth="1"/>
    <col min="23" max="65" width="9" style="6"/>
    <col min="66" max="16384" width="9" style="5"/>
  </cols>
  <sheetData>
    <row r="1" spans="1:65" s="6" customFormat="1" ht="15.75" customHeight="1" x14ac:dyDescent="0.25">
      <c r="A1" s="118" t="s">
        <v>48</v>
      </c>
      <c r="B1" s="109" t="s">
        <v>22</v>
      </c>
      <c r="D1" s="108"/>
      <c r="H1" s="98"/>
      <c r="I1" s="98"/>
    </row>
    <row r="2" spans="1:65" s="6" customFormat="1" ht="15.75" customHeight="1" x14ac:dyDescent="0.25">
      <c r="A2" s="118" t="s">
        <v>49</v>
      </c>
      <c r="B2" t="s">
        <v>52</v>
      </c>
      <c r="C2" s="99"/>
      <c r="D2" s="109"/>
      <c r="H2" s="100"/>
      <c r="I2" s="101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65" s="6" customFormat="1" ht="15.75" customHeight="1" thickBot="1" x14ac:dyDescent="0.3">
      <c r="A3" s="118" t="s">
        <v>50</v>
      </c>
      <c r="B3" t="s">
        <v>53</v>
      </c>
      <c r="C3" s="99"/>
      <c r="D3" s="109"/>
      <c r="H3" s="100"/>
      <c r="I3" s="101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4" spans="1:65" s="6" customFormat="1" ht="15.75" customHeight="1" thickBot="1" x14ac:dyDescent="0.3">
      <c r="A4" s="118" t="s">
        <v>51</v>
      </c>
      <c r="B4" t="s">
        <v>53</v>
      </c>
      <c r="C4" s="103"/>
      <c r="D4" s="110"/>
      <c r="E4" s="103"/>
      <c r="F4" s="102"/>
      <c r="G4" s="102"/>
      <c r="H4" s="104"/>
      <c r="I4" s="104"/>
      <c r="J4" s="102"/>
      <c r="K4" s="102"/>
      <c r="L4" s="102"/>
      <c r="M4" s="102"/>
      <c r="P4" s="102"/>
      <c r="Q4" s="105"/>
      <c r="R4" s="105"/>
      <c r="S4" s="105"/>
      <c r="T4" s="105"/>
      <c r="U4" s="105"/>
      <c r="V4" s="105"/>
    </row>
    <row r="5" spans="1:65" ht="30" x14ac:dyDescent="0.25">
      <c r="A5" s="119" t="s">
        <v>54</v>
      </c>
      <c r="B5" s="120" t="s">
        <v>55</v>
      </c>
      <c r="C5" s="121" t="s">
        <v>56</v>
      </c>
      <c r="D5" s="122" t="s">
        <v>57</v>
      </c>
      <c r="E5" s="120" t="s">
        <v>58</v>
      </c>
      <c r="F5" s="120" t="s">
        <v>59</v>
      </c>
      <c r="G5" s="122" t="s">
        <v>60</v>
      </c>
      <c r="H5" s="123" t="s">
        <v>61</v>
      </c>
      <c r="I5" s="124" t="s">
        <v>0</v>
      </c>
      <c r="J5" s="120" t="s">
        <v>62</v>
      </c>
      <c r="K5" s="120" t="s">
        <v>63</v>
      </c>
      <c r="L5" s="120" t="s">
        <v>64</v>
      </c>
      <c r="M5" s="75" t="s">
        <v>37</v>
      </c>
      <c r="N5" s="120" t="s">
        <v>65</v>
      </c>
      <c r="O5" s="75"/>
      <c r="P5" s="75" t="s">
        <v>1</v>
      </c>
      <c r="Q5" s="120" t="s">
        <v>66</v>
      </c>
      <c r="R5" s="75"/>
      <c r="S5" s="120" t="s">
        <v>67</v>
      </c>
      <c r="T5" s="120" t="s">
        <v>68</v>
      </c>
      <c r="U5" s="75" t="s">
        <v>2</v>
      </c>
      <c r="V5" s="75"/>
    </row>
    <row r="6" spans="1:65" ht="15.75" customHeight="1" thickBot="1" x14ac:dyDescent="0.3">
      <c r="A6" s="89"/>
      <c r="B6" s="40"/>
      <c r="C6" s="40"/>
      <c r="D6" s="111"/>
      <c r="E6" s="40"/>
      <c r="F6" s="40"/>
      <c r="G6" s="40"/>
      <c r="H6" s="90">
        <v>0.18</v>
      </c>
      <c r="I6" s="40"/>
      <c r="J6" s="90">
        <v>0.01</v>
      </c>
      <c r="K6" s="90">
        <v>0.2</v>
      </c>
      <c r="L6" s="90">
        <v>0.18</v>
      </c>
      <c r="M6" s="90"/>
      <c r="N6" s="40"/>
      <c r="O6" s="91"/>
      <c r="P6" s="40"/>
      <c r="Q6" s="40"/>
      <c r="R6" s="40"/>
      <c r="S6" s="90">
        <v>0.01</v>
      </c>
      <c r="T6" s="40"/>
      <c r="U6" s="40"/>
      <c r="V6" s="40"/>
    </row>
    <row r="7" spans="1:65" s="49" customFormat="1" ht="15.75" customHeight="1" x14ac:dyDescent="0.25">
      <c r="A7" s="87"/>
      <c r="B7" s="54"/>
      <c r="C7" s="54"/>
      <c r="D7" s="112"/>
      <c r="E7" s="54"/>
      <c r="F7" s="54"/>
      <c r="G7" s="54"/>
      <c r="H7" s="69"/>
      <c r="I7" s="54"/>
      <c r="J7" s="69"/>
      <c r="K7" s="69"/>
      <c r="L7" s="69"/>
      <c r="M7" s="69"/>
      <c r="N7" s="54"/>
      <c r="O7" s="88">
        <f>A8</f>
        <v>57888</v>
      </c>
      <c r="P7" s="54"/>
      <c r="Q7" s="54"/>
      <c r="R7" s="54"/>
      <c r="S7" s="69"/>
      <c r="T7" s="54"/>
      <c r="U7" s="54"/>
      <c r="V7" s="5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ht="25.5" customHeight="1" x14ac:dyDescent="0.25">
      <c r="A8" s="76">
        <v>57888</v>
      </c>
      <c r="B8" s="80" t="s">
        <v>69</v>
      </c>
      <c r="C8" s="81">
        <v>45330</v>
      </c>
      <c r="D8" s="107">
        <v>84</v>
      </c>
      <c r="E8" s="15">
        <v>193270</v>
      </c>
      <c r="F8" s="15">
        <v>0</v>
      </c>
      <c r="G8" s="15">
        <f t="shared" ref="G8" si="0">E8-F8</f>
        <v>193270</v>
      </c>
      <c r="H8" s="15">
        <f t="shared" ref="H8" si="1">G8*18%</f>
        <v>34788.6</v>
      </c>
      <c r="I8" s="15">
        <f t="shared" ref="I8" si="2">H8+G8</f>
        <v>228058.6</v>
      </c>
      <c r="J8" s="15">
        <f>G8*1%</f>
        <v>1932.7</v>
      </c>
      <c r="K8" s="15">
        <f>G8*5%</f>
        <v>9663.5</v>
      </c>
      <c r="L8" s="15">
        <f t="shared" ref="L8" si="3">H8</f>
        <v>34788.6</v>
      </c>
      <c r="M8" s="15">
        <v>55220</v>
      </c>
      <c r="N8" s="15">
        <f>I8-J8-K8-L8-M8</f>
        <v>126453.79999999999</v>
      </c>
      <c r="O8" s="77">
        <v>2761000</v>
      </c>
      <c r="P8" s="15" t="s">
        <v>23</v>
      </c>
      <c r="Q8" s="15">
        <v>500000</v>
      </c>
      <c r="R8" s="15">
        <f>O8-SUM(Q8:Q11)</f>
        <v>1361000</v>
      </c>
      <c r="S8" s="15">
        <f>Q8*1%</f>
        <v>5000</v>
      </c>
      <c r="T8" s="15">
        <f>Q8-S8</f>
        <v>495000</v>
      </c>
      <c r="U8" s="82" t="s">
        <v>3</v>
      </c>
      <c r="V8" s="15">
        <f>SUM(N8:N11)-SUM(T8:T11)</f>
        <v>-1224757.6000000001</v>
      </c>
    </row>
    <row r="9" spans="1:65" ht="15.75" customHeight="1" x14ac:dyDescent="0.25">
      <c r="A9" s="76">
        <v>57888</v>
      </c>
      <c r="B9" s="6" t="s">
        <v>70</v>
      </c>
      <c r="C9" s="73"/>
      <c r="D9" s="113"/>
      <c r="E9" s="15">
        <f>L8</f>
        <v>34788.6</v>
      </c>
      <c r="F9" s="15"/>
      <c r="G9" s="15"/>
      <c r="H9" s="15"/>
      <c r="I9" s="15"/>
      <c r="J9" s="15"/>
      <c r="K9" s="15"/>
      <c r="L9" s="15"/>
      <c r="M9" s="15"/>
      <c r="N9" s="15">
        <f>E9</f>
        <v>34788.6</v>
      </c>
      <c r="O9" s="83"/>
      <c r="P9" s="15" t="s">
        <v>24</v>
      </c>
      <c r="Q9" s="15">
        <v>400000</v>
      </c>
      <c r="R9" s="15"/>
      <c r="S9" s="15">
        <f>Q9*1%</f>
        <v>4000</v>
      </c>
      <c r="T9" s="15">
        <f>Q9-S9</f>
        <v>396000</v>
      </c>
      <c r="U9" s="82" t="s">
        <v>4</v>
      </c>
      <c r="V9" s="15"/>
    </row>
    <row r="10" spans="1:65" ht="15.75" customHeight="1" x14ac:dyDescent="0.25">
      <c r="A10" s="76">
        <v>57888</v>
      </c>
      <c r="B10" s="80"/>
      <c r="C10" s="73"/>
      <c r="D10" s="11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83"/>
      <c r="P10" s="15"/>
      <c r="Q10" s="15">
        <v>250000</v>
      </c>
      <c r="R10" s="15"/>
      <c r="S10" s="15">
        <f t="shared" ref="S10:S11" si="4">Q10*1%</f>
        <v>2500</v>
      </c>
      <c r="T10" s="15">
        <v>247500</v>
      </c>
      <c r="U10" s="82" t="s">
        <v>40</v>
      </c>
      <c r="V10" s="15"/>
    </row>
    <row r="11" spans="1:65" ht="15.75" customHeight="1" x14ac:dyDescent="0.25">
      <c r="A11" s="76">
        <v>57888</v>
      </c>
      <c r="B11" s="80"/>
      <c r="C11" s="73"/>
      <c r="D11" s="113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83"/>
      <c r="P11" s="15"/>
      <c r="Q11" s="15">
        <v>250000</v>
      </c>
      <c r="R11" s="15"/>
      <c r="S11" s="15">
        <f t="shared" si="4"/>
        <v>2500</v>
      </c>
      <c r="T11" s="15">
        <v>247500</v>
      </c>
      <c r="U11" s="82" t="s">
        <v>42</v>
      </c>
      <c r="V11" s="15"/>
    </row>
    <row r="12" spans="1:65" s="49" customFormat="1" ht="15.75" customHeight="1" x14ac:dyDescent="0.25">
      <c r="A12" s="78"/>
      <c r="B12" s="84"/>
      <c r="C12" s="74"/>
      <c r="D12" s="114"/>
      <c r="E12" s="62">
        <v>0</v>
      </c>
      <c r="F12" s="62">
        <v>0</v>
      </c>
      <c r="G12" s="62">
        <f>ROUND(E12-F12,0)</f>
        <v>0</v>
      </c>
      <c r="H12" s="62">
        <f>G12*H6</f>
        <v>0</v>
      </c>
      <c r="I12" s="62">
        <f>G12+H12</f>
        <v>0</v>
      </c>
      <c r="J12" s="62">
        <f>ROUND(G12*$J$6,)</f>
        <v>0</v>
      </c>
      <c r="K12" s="62">
        <f>ROUND(G12*10%,)</f>
        <v>0</v>
      </c>
      <c r="L12" s="62">
        <f>H12</f>
        <v>0</v>
      </c>
      <c r="M12" s="62"/>
      <c r="N12" s="62">
        <f>ROUND(I12-SUM(J12:L12),0)</f>
        <v>0</v>
      </c>
      <c r="O12" s="79">
        <f>A13</f>
        <v>57887</v>
      </c>
      <c r="P12" s="62"/>
      <c r="Q12" s="62"/>
      <c r="R12" s="62"/>
      <c r="S12" s="62"/>
      <c r="T12" s="62"/>
      <c r="U12" s="78"/>
      <c r="V12" s="62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ht="28.5" customHeight="1" x14ac:dyDescent="0.25">
      <c r="A13" s="76">
        <v>57887</v>
      </c>
      <c r="B13" s="80" t="s">
        <v>71</v>
      </c>
      <c r="C13" s="81">
        <v>45224</v>
      </c>
      <c r="D13" s="107">
        <v>47</v>
      </c>
      <c r="E13" s="15">
        <v>690250</v>
      </c>
      <c r="F13" s="15">
        <v>0</v>
      </c>
      <c r="G13" s="15">
        <f t="shared" ref="G13" si="5">E13-F13</f>
        <v>690250</v>
      </c>
      <c r="H13" s="15">
        <f t="shared" ref="H13" si="6">G13*18%</f>
        <v>124245</v>
      </c>
      <c r="I13" s="15">
        <f t="shared" ref="I13" si="7">H13+G13</f>
        <v>814495</v>
      </c>
      <c r="J13" s="15">
        <f>G13*1%</f>
        <v>6902.5</v>
      </c>
      <c r="K13" s="15">
        <f>G13*5%</f>
        <v>34512.5</v>
      </c>
      <c r="L13" s="15">
        <f t="shared" ref="L13" si="8">H13</f>
        <v>124245</v>
      </c>
      <c r="M13" s="15">
        <v>0</v>
      </c>
      <c r="N13" s="15">
        <f>I13-J13-K13-L13-M13</f>
        <v>648835</v>
      </c>
      <c r="O13" s="77">
        <v>2761000</v>
      </c>
      <c r="P13" s="15" t="s">
        <v>32</v>
      </c>
      <c r="Q13" s="15">
        <v>500000</v>
      </c>
      <c r="R13" s="15">
        <f>O13-SUM(Q13:Q16)</f>
        <v>1161000</v>
      </c>
      <c r="S13" s="15">
        <f>Q13*1%</f>
        <v>5000</v>
      </c>
      <c r="T13" s="15">
        <f>Q13-S13</f>
        <v>495000</v>
      </c>
      <c r="U13" s="82" t="s">
        <v>5</v>
      </c>
      <c r="V13" s="15">
        <f>SUM(N13:N19)-SUM(T13:T19)</f>
        <v>784938</v>
      </c>
    </row>
    <row r="14" spans="1:65" ht="28.5" x14ac:dyDescent="0.25">
      <c r="A14" s="76">
        <v>57887</v>
      </c>
      <c r="B14" s="80" t="s">
        <v>71</v>
      </c>
      <c r="C14" s="81">
        <v>45370</v>
      </c>
      <c r="D14" s="107">
        <v>92</v>
      </c>
      <c r="E14" s="15">
        <v>552200</v>
      </c>
      <c r="F14" s="15">
        <v>0</v>
      </c>
      <c r="G14" s="15">
        <f t="shared" ref="G14" si="9">E14-F14</f>
        <v>552200</v>
      </c>
      <c r="H14" s="15">
        <f t="shared" ref="H14" si="10">G14*18%</f>
        <v>99396</v>
      </c>
      <c r="I14" s="15">
        <f t="shared" ref="I14" si="11">H14+G14</f>
        <v>651596</v>
      </c>
      <c r="J14" s="15">
        <f>G14*1%</f>
        <v>5522</v>
      </c>
      <c r="K14" s="15">
        <f>G14*5%</f>
        <v>27610</v>
      </c>
      <c r="L14" s="15">
        <f t="shared" ref="L14" si="12">H14</f>
        <v>99396</v>
      </c>
      <c r="M14" s="15">
        <v>276100</v>
      </c>
      <c r="N14" s="15">
        <f>I14-J14-K14-L14-M14</f>
        <v>242968</v>
      </c>
      <c r="O14" s="77"/>
      <c r="P14" s="15" t="s">
        <v>33</v>
      </c>
      <c r="Q14" s="15">
        <v>400000</v>
      </c>
      <c r="R14" s="15"/>
      <c r="S14" s="15">
        <f>Q14*1%</f>
        <v>4000</v>
      </c>
      <c r="T14" s="15">
        <f>Q14-S14</f>
        <v>396000</v>
      </c>
      <c r="U14" s="82" t="s">
        <v>6</v>
      </c>
      <c r="V14" s="15"/>
    </row>
    <row r="15" spans="1:65" ht="28.5" x14ac:dyDescent="0.25">
      <c r="A15" s="76">
        <v>57887</v>
      </c>
      <c r="B15" s="80" t="s">
        <v>71</v>
      </c>
      <c r="C15" s="81">
        <v>45504</v>
      </c>
      <c r="D15" s="107">
        <v>202420</v>
      </c>
      <c r="E15" s="15">
        <v>276100</v>
      </c>
      <c r="F15" s="15">
        <v>0</v>
      </c>
      <c r="G15" s="15">
        <f t="shared" ref="G15:G16" si="13">E15-F15</f>
        <v>276100</v>
      </c>
      <c r="H15" s="15">
        <f t="shared" ref="H15:H16" si="14">G15*18%</f>
        <v>49698</v>
      </c>
      <c r="I15" s="15">
        <f t="shared" ref="I15:I16" si="15">H15+G15</f>
        <v>325798</v>
      </c>
      <c r="J15" s="15">
        <f t="shared" ref="J15:J16" si="16">G15*1%</f>
        <v>2761</v>
      </c>
      <c r="K15" s="15">
        <f t="shared" ref="K15:K16" si="17">G15*5%</f>
        <v>13805</v>
      </c>
      <c r="L15" s="15">
        <f t="shared" ref="L15:L16" si="18">H15</f>
        <v>49698</v>
      </c>
      <c r="M15" s="15"/>
      <c r="N15" s="15">
        <f t="shared" ref="N15:N16" si="19">I15-J15-K15-L15-M15</f>
        <v>259534</v>
      </c>
      <c r="O15" s="77"/>
      <c r="P15" s="15"/>
      <c r="Q15" s="15">
        <v>500000</v>
      </c>
      <c r="R15" s="15"/>
      <c r="S15" s="15">
        <f t="shared" ref="S15:S16" si="20">Q15*1%</f>
        <v>5000</v>
      </c>
      <c r="T15" s="15">
        <v>495000</v>
      </c>
      <c r="U15" s="82" t="s">
        <v>39</v>
      </c>
      <c r="V15" s="15"/>
    </row>
    <row r="16" spans="1:65" ht="28.5" x14ac:dyDescent="0.25">
      <c r="A16" s="76">
        <v>57887</v>
      </c>
      <c r="B16" s="80" t="s">
        <v>71</v>
      </c>
      <c r="C16" s="81">
        <v>45523</v>
      </c>
      <c r="D16" s="107">
        <v>202425</v>
      </c>
      <c r="E16" s="15">
        <v>414150</v>
      </c>
      <c r="F16" s="15">
        <v>0</v>
      </c>
      <c r="G16" s="15">
        <f t="shared" si="13"/>
        <v>414150</v>
      </c>
      <c r="H16" s="15">
        <f t="shared" si="14"/>
        <v>74547</v>
      </c>
      <c r="I16" s="15">
        <f t="shared" si="15"/>
        <v>488697</v>
      </c>
      <c r="J16" s="15">
        <f t="shared" si="16"/>
        <v>4141.5</v>
      </c>
      <c r="K16" s="15">
        <f t="shared" si="17"/>
        <v>20707.5</v>
      </c>
      <c r="L16" s="15">
        <f t="shared" si="18"/>
        <v>74547</v>
      </c>
      <c r="M16" s="15"/>
      <c r="N16" s="15">
        <f t="shared" si="19"/>
        <v>389301</v>
      </c>
      <c r="O16" s="77"/>
      <c r="P16" s="15"/>
      <c r="Q16" s="15">
        <v>200000</v>
      </c>
      <c r="R16" s="15"/>
      <c r="S16" s="15">
        <f t="shared" si="20"/>
        <v>2000</v>
      </c>
      <c r="T16" s="15">
        <v>198000</v>
      </c>
      <c r="U16" s="82" t="s">
        <v>41</v>
      </c>
      <c r="V16" s="15"/>
    </row>
    <row r="17" spans="1:65" ht="15.75" customHeight="1" x14ac:dyDescent="0.25">
      <c r="A17" s="76">
        <v>57887</v>
      </c>
      <c r="B17" s="6" t="s">
        <v>70</v>
      </c>
      <c r="C17" s="73"/>
      <c r="D17" s="107"/>
      <c r="E17" s="15">
        <f>L13+L14+L15+L16</f>
        <v>347886</v>
      </c>
      <c r="F17" s="15"/>
      <c r="G17" s="15"/>
      <c r="H17" s="15"/>
      <c r="I17" s="15"/>
      <c r="J17" s="15"/>
      <c r="K17" s="15"/>
      <c r="L17" s="15"/>
      <c r="M17" s="15"/>
      <c r="N17" s="15">
        <f>E17</f>
        <v>347886</v>
      </c>
      <c r="O17" s="77"/>
      <c r="P17" s="15"/>
      <c r="Q17" s="15"/>
      <c r="R17" s="15"/>
      <c r="S17" s="15"/>
      <c r="T17" s="15"/>
      <c r="U17" s="82"/>
      <c r="V17" s="15"/>
    </row>
    <row r="18" spans="1:65" ht="28.5" x14ac:dyDescent="0.25">
      <c r="A18" s="76">
        <v>57887</v>
      </c>
      <c r="B18" s="80" t="s">
        <v>71</v>
      </c>
      <c r="C18" s="81">
        <v>45523</v>
      </c>
      <c r="D18" s="107">
        <v>202457</v>
      </c>
      <c r="E18" s="15">
        <v>552200</v>
      </c>
      <c r="F18" s="15">
        <v>0</v>
      </c>
      <c r="G18" s="15">
        <f t="shared" ref="G18" si="21">E18-F18</f>
        <v>552200</v>
      </c>
      <c r="H18" s="15">
        <f t="shared" ref="H18" si="22">G18*18%</f>
        <v>99396</v>
      </c>
      <c r="I18" s="15">
        <f t="shared" ref="I18" si="23">H18+G18</f>
        <v>651596</v>
      </c>
      <c r="J18" s="15">
        <f t="shared" ref="J18" si="24">G18*1%</f>
        <v>5522</v>
      </c>
      <c r="K18" s="15">
        <f t="shared" ref="K18" si="25">G18*5%</f>
        <v>27610</v>
      </c>
      <c r="L18" s="15">
        <f t="shared" ref="L18" si="26">H18</f>
        <v>99396</v>
      </c>
      <c r="M18" s="15">
        <v>138050</v>
      </c>
      <c r="N18" s="15">
        <f t="shared" ref="N18" si="27">I18-J18-K18-L18-M18</f>
        <v>381018</v>
      </c>
      <c r="O18" s="77"/>
      <c r="P18" s="15"/>
      <c r="Q18" s="15"/>
      <c r="R18" s="15"/>
      <c r="S18" s="15"/>
      <c r="T18" s="15"/>
      <c r="U18" s="82"/>
      <c r="V18" s="15"/>
    </row>
    <row r="19" spans="1:65" ht="15" x14ac:dyDescent="0.25">
      <c r="A19" s="76">
        <v>57887</v>
      </c>
      <c r="B19" s="6" t="s">
        <v>70</v>
      </c>
      <c r="C19" s="73"/>
      <c r="D19" s="107"/>
      <c r="E19" s="15">
        <f>L18</f>
        <v>99396</v>
      </c>
      <c r="F19" s="15"/>
      <c r="G19" s="15"/>
      <c r="H19" s="15"/>
      <c r="I19" s="15"/>
      <c r="J19" s="15"/>
      <c r="K19" s="15"/>
      <c r="L19" s="15"/>
      <c r="M19" s="15"/>
      <c r="N19" s="15">
        <f>E19</f>
        <v>99396</v>
      </c>
      <c r="O19" s="77"/>
      <c r="P19" s="15"/>
      <c r="Q19" s="15"/>
      <c r="R19" s="15"/>
      <c r="S19" s="15"/>
      <c r="T19" s="15"/>
      <c r="U19" s="82"/>
      <c r="V19" s="15"/>
    </row>
    <row r="20" spans="1:65" s="49" customFormat="1" ht="15.75" customHeight="1" x14ac:dyDescent="0.25">
      <c r="A20" s="78"/>
      <c r="B20" s="62"/>
      <c r="C20" s="85"/>
      <c r="D20" s="115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79">
        <f>A21</f>
        <v>57886</v>
      </c>
      <c r="P20" s="62"/>
      <c r="Q20" s="62"/>
      <c r="R20" s="62"/>
      <c r="S20" s="62"/>
      <c r="T20" s="62"/>
      <c r="U20" s="78"/>
      <c r="V20" s="62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ht="28.5" customHeight="1" x14ac:dyDescent="0.25">
      <c r="A21" s="76">
        <v>57886</v>
      </c>
      <c r="B21" s="80" t="s">
        <v>72</v>
      </c>
      <c r="C21" s="81">
        <v>45224</v>
      </c>
      <c r="D21" s="107">
        <v>46</v>
      </c>
      <c r="E21" s="15">
        <v>1225000</v>
      </c>
      <c r="F21" s="15">
        <v>0</v>
      </c>
      <c r="G21" s="15">
        <f t="shared" ref="G21:G22" si="28">E21-F21</f>
        <v>1225000</v>
      </c>
      <c r="H21" s="15">
        <f t="shared" ref="H21:H22" si="29">G21*18%</f>
        <v>220500</v>
      </c>
      <c r="I21" s="15">
        <f t="shared" ref="I21:I22" si="30">H21+G21</f>
        <v>1445500</v>
      </c>
      <c r="J21" s="15">
        <f>G21*1%</f>
        <v>12250</v>
      </c>
      <c r="K21" s="15">
        <f>G21*5%</f>
        <v>61250</v>
      </c>
      <c r="L21" s="15">
        <f t="shared" ref="L21:L22" si="31">H21</f>
        <v>220500</v>
      </c>
      <c r="M21" s="15">
        <v>0</v>
      </c>
      <c r="N21" s="15">
        <f>I21-J21-K21-L21-M21</f>
        <v>1151500</v>
      </c>
      <c r="O21" s="77">
        <v>4900000</v>
      </c>
      <c r="P21" s="15" t="s">
        <v>34</v>
      </c>
      <c r="Q21" s="15">
        <v>500000</v>
      </c>
      <c r="R21" s="15">
        <f>O21-SUM(Q21:Q25)</f>
        <v>1800000</v>
      </c>
      <c r="S21" s="15">
        <f>Q21*1%</f>
        <v>5000</v>
      </c>
      <c r="T21" s="15">
        <f>Q21-S21</f>
        <v>495000</v>
      </c>
      <c r="U21" s="82" t="s">
        <v>7</v>
      </c>
      <c r="V21" s="15">
        <f>SUM(N21:N27)-SUM(T21:T27)</f>
        <v>1135200</v>
      </c>
    </row>
    <row r="22" spans="1:65" ht="28.5" x14ac:dyDescent="0.25">
      <c r="A22" s="76">
        <v>57886</v>
      </c>
      <c r="B22" s="80" t="s">
        <v>73</v>
      </c>
      <c r="C22" s="81">
        <v>45330</v>
      </c>
      <c r="D22" s="107">
        <v>82</v>
      </c>
      <c r="E22" s="15">
        <v>980000</v>
      </c>
      <c r="F22" s="15">
        <v>0</v>
      </c>
      <c r="G22" s="15">
        <f t="shared" si="28"/>
        <v>980000</v>
      </c>
      <c r="H22" s="15">
        <f t="shared" si="29"/>
        <v>176400</v>
      </c>
      <c r="I22" s="15">
        <f t="shared" si="30"/>
        <v>1156400</v>
      </c>
      <c r="J22" s="15">
        <f>G22*1%</f>
        <v>9800</v>
      </c>
      <c r="K22" s="15">
        <f>G22*5%</f>
        <v>49000</v>
      </c>
      <c r="L22" s="15">
        <f t="shared" si="31"/>
        <v>176400</v>
      </c>
      <c r="M22" s="15">
        <v>490000</v>
      </c>
      <c r="N22" s="15">
        <f>I22-J22-K22-L22-M22</f>
        <v>431200</v>
      </c>
      <c r="O22" s="77"/>
      <c r="P22" s="15" t="s">
        <v>35</v>
      </c>
      <c r="Q22" s="15">
        <v>400000</v>
      </c>
      <c r="R22" s="15"/>
      <c r="S22" s="15">
        <f>Q22*1%</f>
        <v>4000</v>
      </c>
      <c r="T22" s="15">
        <f t="shared" ref="T22:T23" si="32">Q22-S22</f>
        <v>396000</v>
      </c>
      <c r="U22" s="82" t="s">
        <v>8</v>
      </c>
      <c r="V22" s="15"/>
    </row>
    <row r="23" spans="1:65" ht="28.5" x14ac:dyDescent="0.25">
      <c r="A23" s="76">
        <v>57886</v>
      </c>
      <c r="B23" s="80" t="s">
        <v>73</v>
      </c>
      <c r="C23" s="81">
        <v>45504</v>
      </c>
      <c r="D23" s="107">
        <v>202421</v>
      </c>
      <c r="E23" s="15">
        <v>735000</v>
      </c>
      <c r="F23" s="15">
        <v>0</v>
      </c>
      <c r="G23" s="15">
        <f t="shared" ref="G23:G24" si="33">E23-F23</f>
        <v>735000</v>
      </c>
      <c r="H23" s="15">
        <f t="shared" ref="H23:H24" si="34">G23*18%</f>
        <v>132300</v>
      </c>
      <c r="I23" s="15">
        <f t="shared" ref="I23:I24" si="35">H23+G23</f>
        <v>867300</v>
      </c>
      <c r="J23" s="15">
        <f t="shared" ref="J23:J24" si="36">G23*1%</f>
        <v>7350</v>
      </c>
      <c r="K23" s="15">
        <f t="shared" ref="K23:K24" si="37">G23*5%</f>
        <v>36750</v>
      </c>
      <c r="L23" s="15">
        <f t="shared" ref="L23:L24" si="38">H23</f>
        <v>132300</v>
      </c>
      <c r="M23" s="15">
        <v>0</v>
      </c>
      <c r="N23" s="15">
        <f t="shared" ref="N23:N24" si="39">I23-J23-K23-L23-M23</f>
        <v>690900</v>
      </c>
      <c r="O23" s="77"/>
      <c r="P23" s="15" t="s">
        <v>36</v>
      </c>
      <c r="Q23" s="15">
        <v>1200000</v>
      </c>
      <c r="R23" s="15"/>
      <c r="S23" s="15">
        <f>Q23*1%</f>
        <v>12000</v>
      </c>
      <c r="T23" s="15">
        <f t="shared" si="32"/>
        <v>1188000</v>
      </c>
      <c r="U23" s="82" t="s">
        <v>17</v>
      </c>
      <c r="V23" s="15"/>
    </row>
    <row r="24" spans="1:65" ht="28.5" x14ac:dyDescent="0.25">
      <c r="A24" s="76">
        <v>57886</v>
      </c>
      <c r="B24" s="80" t="s">
        <v>73</v>
      </c>
      <c r="C24" s="81">
        <v>45468</v>
      </c>
      <c r="D24" s="107">
        <v>202415</v>
      </c>
      <c r="E24" s="15">
        <v>490000</v>
      </c>
      <c r="F24" s="15">
        <v>0</v>
      </c>
      <c r="G24" s="15">
        <f t="shared" si="33"/>
        <v>490000</v>
      </c>
      <c r="H24" s="15">
        <f t="shared" si="34"/>
        <v>88200</v>
      </c>
      <c r="I24" s="15">
        <f t="shared" si="35"/>
        <v>578200</v>
      </c>
      <c r="J24" s="15">
        <f t="shared" si="36"/>
        <v>4900</v>
      </c>
      <c r="K24" s="15">
        <f t="shared" si="37"/>
        <v>24500</v>
      </c>
      <c r="L24" s="15">
        <f t="shared" si="38"/>
        <v>88200</v>
      </c>
      <c r="M24" s="15">
        <v>0</v>
      </c>
      <c r="N24" s="15">
        <f t="shared" si="39"/>
        <v>460600</v>
      </c>
      <c r="O24" s="77"/>
      <c r="P24" s="15"/>
      <c r="Q24" s="15">
        <v>500000</v>
      </c>
      <c r="R24" s="15"/>
      <c r="S24" s="15">
        <f>Q24*1%</f>
        <v>5000</v>
      </c>
      <c r="T24" s="15">
        <v>495000</v>
      </c>
      <c r="U24" s="82" t="s">
        <v>43</v>
      </c>
      <c r="V24" s="15"/>
    </row>
    <row r="25" spans="1:65" ht="15.75" customHeight="1" x14ac:dyDescent="0.25">
      <c r="A25" s="76">
        <v>57886</v>
      </c>
      <c r="B25" s="108" t="s">
        <v>70</v>
      </c>
      <c r="C25" s="73"/>
      <c r="D25" s="107"/>
      <c r="E25" s="15">
        <f>L21+L22+L23+L24</f>
        <v>617400</v>
      </c>
      <c r="F25" s="15"/>
      <c r="G25" s="15"/>
      <c r="H25" s="15"/>
      <c r="I25" s="15"/>
      <c r="J25" s="15"/>
      <c r="K25" s="15"/>
      <c r="L25" s="15"/>
      <c r="M25" s="15"/>
      <c r="N25" s="15">
        <f>E25</f>
        <v>617400</v>
      </c>
      <c r="O25" s="77"/>
      <c r="P25" s="15"/>
      <c r="Q25" s="15">
        <v>500000</v>
      </c>
      <c r="R25" s="15"/>
      <c r="S25" s="15">
        <f>Q25*1%</f>
        <v>5000</v>
      </c>
      <c r="T25" s="15">
        <v>495000</v>
      </c>
      <c r="U25" s="82" t="s">
        <v>46</v>
      </c>
      <c r="V25" s="15"/>
    </row>
    <row r="26" spans="1:65" ht="28.5" x14ac:dyDescent="0.25">
      <c r="A26" s="76">
        <v>57886</v>
      </c>
      <c r="B26" s="80" t="s">
        <v>73</v>
      </c>
      <c r="C26" s="81">
        <v>45468</v>
      </c>
      <c r="D26" s="107">
        <v>202438</v>
      </c>
      <c r="E26" s="15">
        <v>980000</v>
      </c>
      <c r="F26" s="15">
        <v>0</v>
      </c>
      <c r="G26" s="15">
        <f t="shared" ref="G26" si="40">E26-F26</f>
        <v>980000</v>
      </c>
      <c r="H26" s="15">
        <f t="shared" ref="H26" si="41">G26*18%</f>
        <v>176400</v>
      </c>
      <c r="I26" s="15">
        <f t="shared" ref="I26" si="42">H26+G26</f>
        <v>1156400</v>
      </c>
      <c r="J26" s="15">
        <f t="shared" ref="J26" si="43">G26*1%</f>
        <v>9800</v>
      </c>
      <c r="K26" s="15">
        <f t="shared" ref="K26" si="44">G26*5%</f>
        <v>49000</v>
      </c>
      <c r="L26" s="15">
        <f t="shared" ref="L26" si="45">H26</f>
        <v>176400</v>
      </c>
      <c r="M26" s="15">
        <v>245000</v>
      </c>
      <c r="N26" s="15">
        <f t="shared" ref="N26" si="46">I26-J26-K26-L26-M26</f>
        <v>676200</v>
      </c>
      <c r="O26" s="77"/>
      <c r="P26" s="15"/>
      <c r="Q26" s="15"/>
      <c r="R26" s="15"/>
      <c r="S26" s="15"/>
      <c r="T26" s="15"/>
      <c r="U26" s="82"/>
      <c r="V26" s="15"/>
    </row>
    <row r="27" spans="1:65" ht="15" x14ac:dyDescent="0.25">
      <c r="A27" s="76">
        <v>57886</v>
      </c>
      <c r="B27" s="125" t="s">
        <v>70</v>
      </c>
      <c r="C27" s="73"/>
      <c r="D27" s="107"/>
      <c r="E27" s="15">
        <f>L26</f>
        <v>176400</v>
      </c>
      <c r="F27" s="15"/>
      <c r="G27" s="15"/>
      <c r="H27" s="15"/>
      <c r="I27" s="15"/>
      <c r="J27" s="15"/>
      <c r="K27" s="15"/>
      <c r="L27" s="15"/>
      <c r="M27" s="15"/>
      <c r="N27" s="15">
        <f>E27</f>
        <v>176400</v>
      </c>
      <c r="O27" s="77"/>
      <c r="P27" s="15"/>
      <c r="Q27" s="15"/>
      <c r="R27" s="15"/>
      <c r="S27" s="15"/>
      <c r="T27" s="15"/>
      <c r="U27" s="82"/>
      <c r="V27" s="15"/>
    </row>
    <row r="28" spans="1:65" s="49" customFormat="1" ht="15.75" customHeight="1" x14ac:dyDescent="0.25">
      <c r="A28" s="78"/>
      <c r="B28" s="62"/>
      <c r="C28" s="85"/>
      <c r="D28" s="115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79">
        <f>A29</f>
        <v>57794</v>
      </c>
      <c r="P28" s="62"/>
      <c r="Q28" s="62"/>
      <c r="R28" s="62"/>
      <c r="S28" s="62"/>
      <c r="T28" s="62"/>
      <c r="U28" s="78"/>
      <c r="V28" s="62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ht="29.25" customHeight="1" x14ac:dyDescent="0.25">
      <c r="A29" s="76">
        <v>57794</v>
      </c>
      <c r="B29" s="80" t="s">
        <v>74</v>
      </c>
      <c r="C29" s="81">
        <v>45382</v>
      </c>
      <c r="D29" s="107">
        <v>97</v>
      </c>
      <c r="E29" s="15">
        <v>622500</v>
      </c>
      <c r="F29" s="15">
        <v>0</v>
      </c>
      <c r="G29" s="15">
        <f t="shared" ref="G29" si="47">E29-F29</f>
        <v>622500</v>
      </c>
      <c r="H29" s="15">
        <f t="shared" ref="H29" si="48">G29*18%</f>
        <v>112050</v>
      </c>
      <c r="I29" s="15">
        <f t="shared" ref="I29" si="49">H29+G29</f>
        <v>734550</v>
      </c>
      <c r="J29" s="15">
        <f>G29*1%</f>
        <v>6225</v>
      </c>
      <c r="K29" s="15">
        <f>G29*5%</f>
        <v>31125</v>
      </c>
      <c r="L29" s="15">
        <f t="shared" ref="L29" si="50">H29</f>
        <v>112050</v>
      </c>
      <c r="M29" s="15">
        <v>0</v>
      </c>
      <c r="N29" s="15">
        <f>I29-J29-K29-L29-M29</f>
        <v>585150</v>
      </c>
      <c r="O29" s="77">
        <v>2075000</v>
      </c>
      <c r="P29" s="15" t="s">
        <v>23</v>
      </c>
      <c r="Q29" s="15">
        <v>500000</v>
      </c>
      <c r="R29" s="15">
        <f>O29-SUM(Q29:Q33)</f>
        <v>-125000</v>
      </c>
      <c r="S29" s="15">
        <f>Q29*1%</f>
        <v>5000</v>
      </c>
      <c r="T29" s="15">
        <f>Q29-S29</f>
        <v>495000</v>
      </c>
      <c r="U29" s="82" t="s">
        <v>9</v>
      </c>
      <c r="V29" s="15">
        <f>SUM(N29:N33)-SUM(T29:T33)</f>
        <v>-682962</v>
      </c>
    </row>
    <row r="30" spans="1:65" ht="23.25" customHeight="1" x14ac:dyDescent="0.25">
      <c r="A30" s="76">
        <v>57794</v>
      </c>
      <c r="B30" s="80" t="s">
        <v>75</v>
      </c>
      <c r="C30" s="81">
        <v>45330</v>
      </c>
      <c r="D30" s="107">
        <v>83</v>
      </c>
      <c r="E30" s="15">
        <v>311250</v>
      </c>
      <c r="F30" s="15">
        <v>0</v>
      </c>
      <c r="G30" s="15">
        <f t="shared" ref="G30" si="51">E30-F30</f>
        <v>311250</v>
      </c>
      <c r="H30" s="15">
        <f t="shared" ref="H30" si="52">G30*18%</f>
        <v>56025</v>
      </c>
      <c r="I30" s="15">
        <f t="shared" ref="I30" si="53">H30+G30</f>
        <v>367275</v>
      </c>
      <c r="J30" s="15">
        <f>G30*1%</f>
        <v>3112.5</v>
      </c>
      <c r="K30" s="15">
        <f>G30*5%</f>
        <v>15562.5</v>
      </c>
      <c r="L30" s="15">
        <f t="shared" ref="L30" si="54">H30</f>
        <v>56025</v>
      </c>
      <c r="M30" s="15">
        <v>15562</v>
      </c>
      <c r="N30" s="15">
        <f>I30-J30-K30-L30-M30</f>
        <v>277013</v>
      </c>
      <c r="O30" s="77"/>
      <c r="P30" s="15" t="s">
        <v>24</v>
      </c>
      <c r="Q30" s="15">
        <v>400000</v>
      </c>
      <c r="R30" s="15"/>
      <c r="S30" s="15">
        <f>Q30*1%</f>
        <v>4000</v>
      </c>
      <c r="T30" s="15">
        <f>Q30-S30</f>
        <v>396000</v>
      </c>
      <c r="U30" s="82" t="s">
        <v>10</v>
      </c>
      <c r="V30" s="15"/>
    </row>
    <row r="31" spans="1:65" ht="15.75" customHeight="1" x14ac:dyDescent="0.25">
      <c r="A31" s="76">
        <v>57794</v>
      </c>
      <c r="B31" s="125" t="s">
        <v>70</v>
      </c>
      <c r="C31" s="73"/>
      <c r="D31" s="107" t="s">
        <v>47</v>
      </c>
      <c r="E31" s="15">
        <f>L29+L30</f>
        <v>168075</v>
      </c>
      <c r="F31" s="15"/>
      <c r="G31" s="15"/>
      <c r="H31" s="15"/>
      <c r="I31" s="15"/>
      <c r="J31" s="15"/>
      <c r="K31" s="15"/>
      <c r="L31" s="15"/>
      <c r="M31" s="15"/>
      <c r="N31" s="15">
        <f>E31</f>
        <v>168075</v>
      </c>
      <c r="O31" s="77"/>
      <c r="P31" s="15"/>
      <c r="Q31" s="15">
        <v>500000</v>
      </c>
      <c r="R31" s="15"/>
      <c r="S31" s="15">
        <f t="shared" ref="S31:S33" si="55">Q31*1%</f>
        <v>5000</v>
      </c>
      <c r="T31" s="15">
        <v>495000</v>
      </c>
      <c r="U31" s="82" t="s">
        <v>38</v>
      </c>
      <c r="V31" s="15"/>
    </row>
    <row r="32" spans="1:65" ht="28.5" x14ac:dyDescent="0.25">
      <c r="A32" s="76">
        <v>57794</v>
      </c>
      <c r="B32" s="80" t="s">
        <v>75</v>
      </c>
      <c r="C32" s="81">
        <v>45679</v>
      </c>
      <c r="D32" s="107">
        <v>202491</v>
      </c>
      <c r="E32" s="15">
        <v>415000</v>
      </c>
      <c r="F32" s="15">
        <v>0</v>
      </c>
      <c r="G32" s="15">
        <f t="shared" ref="G32" si="56">E32-F32</f>
        <v>415000</v>
      </c>
      <c r="H32" s="15">
        <f t="shared" ref="H32" si="57">G32*18%</f>
        <v>74700</v>
      </c>
      <c r="I32" s="15">
        <f t="shared" ref="I32" si="58">H32+G32</f>
        <v>489700</v>
      </c>
      <c r="J32" s="15">
        <f>G32*1%</f>
        <v>4150</v>
      </c>
      <c r="K32" s="15">
        <f>G32*5%</f>
        <v>20750</v>
      </c>
      <c r="L32" s="15">
        <f t="shared" ref="L32" si="59">H32</f>
        <v>74700</v>
      </c>
      <c r="M32" s="15">
        <v>0</v>
      </c>
      <c r="N32" s="15">
        <f>I32-J32-K32-L32-M32</f>
        <v>390100</v>
      </c>
      <c r="O32" s="77"/>
      <c r="P32" s="15"/>
      <c r="Q32" s="15">
        <v>300000</v>
      </c>
      <c r="R32" s="15"/>
      <c r="S32" s="15">
        <f t="shared" si="55"/>
        <v>3000</v>
      </c>
      <c r="T32" s="15">
        <v>297000</v>
      </c>
      <c r="U32" s="82" t="s">
        <v>44</v>
      </c>
      <c r="V32" s="15"/>
    </row>
    <row r="33" spans="1:22" ht="15.75" customHeight="1" x14ac:dyDescent="0.25">
      <c r="A33" s="76">
        <v>57794</v>
      </c>
      <c r="B33" s="125" t="s">
        <v>70</v>
      </c>
      <c r="C33" s="73"/>
      <c r="D33" s="107">
        <v>202491</v>
      </c>
      <c r="E33" s="15">
        <f>L32</f>
        <v>74700</v>
      </c>
      <c r="F33" s="15"/>
      <c r="G33" s="15"/>
      <c r="H33" s="15"/>
      <c r="I33" s="15"/>
      <c r="J33" s="15"/>
      <c r="K33" s="15"/>
      <c r="L33" s="15"/>
      <c r="M33" s="15"/>
      <c r="N33" s="15">
        <f>E33</f>
        <v>74700</v>
      </c>
      <c r="O33" s="77"/>
      <c r="P33" s="15"/>
      <c r="Q33" s="15">
        <v>500000</v>
      </c>
      <c r="R33" s="15"/>
      <c r="S33" s="15">
        <f t="shared" si="55"/>
        <v>5000</v>
      </c>
      <c r="T33" s="15">
        <v>495000</v>
      </c>
      <c r="U33" s="82" t="s">
        <v>45</v>
      </c>
      <c r="V33" s="15"/>
    </row>
    <row r="34" spans="1:22" ht="15.75" customHeight="1" thickBot="1" x14ac:dyDescent="0.3">
      <c r="A34" s="92"/>
      <c r="B34" s="93"/>
      <c r="C34" s="93"/>
      <c r="D34" s="93"/>
      <c r="E34" s="94"/>
      <c r="F34" s="94"/>
      <c r="G34" s="94"/>
      <c r="H34" s="30"/>
      <c r="I34" s="30"/>
      <c r="J34" s="30"/>
      <c r="K34" s="30"/>
      <c r="L34" s="30"/>
      <c r="M34" s="30"/>
      <c r="N34" s="30"/>
      <c r="O34" s="95"/>
      <c r="P34" s="30"/>
      <c r="Q34" s="30"/>
      <c r="R34" s="30"/>
      <c r="S34" s="30"/>
      <c r="T34" s="30"/>
      <c r="U34" s="30"/>
      <c r="V34" s="30"/>
    </row>
    <row r="35" spans="1:22" ht="15.75" customHeight="1" x14ac:dyDescent="0.25">
      <c r="A35" s="96"/>
      <c r="B35" s="96"/>
      <c r="C35" s="96"/>
      <c r="D35" s="116"/>
      <c r="E35" s="96"/>
      <c r="F35" s="96"/>
      <c r="G35" s="96"/>
      <c r="H35" s="96"/>
      <c r="I35" s="96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6"/>
      <c r="V35" s="97"/>
    </row>
    <row r="36" spans="1:22" ht="15.75" customHeight="1" x14ac:dyDescent="0.25">
      <c r="A36" s="15"/>
      <c r="B36" s="15"/>
      <c r="C36" s="15"/>
      <c r="D36" s="10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ht="15.75" customHeight="1" thickBot="1" x14ac:dyDescent="0.3">
      <c r="A37" s="40"/>
      <c r="B37" s="40"/>
      <c r="C37" s="40"/>
      <c r="D37" s="11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86"/>
      <c r="Q37" s="40"/>
      <c r="R37" s="40"/>
      <c r="S37" s="40"/>
      <c r="T37" s="86"/>
      <c r="U37" s="40"/>
      <c r="V37" s="86"/>
    </row>
    <row r="41" spans="1:22" ht="15.75" customHeight="1" x14ac:dyDescent="0.25">
      <c r="L41" s="4"/>
    </row>
    <row r="43" spans="1:22" ht="15.75" customHeight="1" thickBot="1" x14ac:dyDescent="0.3"/>
    <row r="44" spans="1:22" ht="15.75" customHeight="1" thickBot="1" x14ac:dyDescent="0.3">
      <c r="J44" s="126"/>
      <c r="K44" s="127"/>
      <c r="L44" s="127"/>
      <c r="M44" s="128"/>
      <c r="O44" s="106"/>
    </row>
    <row r="45" spans="1:22" ht="15.75" customHeight="1" x14ac:dyDescent="0.25">
      <c r="J45" s="129"/>
      <c r="K45" s="130"/>
      <c r="L45" s="130"/>
      <c r="M45" s="131"/>
    </row>
    <row r="46" spans="1:22" ht="15.75" customHeight="1" x14ac:dyDescent="0.25">
      <c r="J46" s="132"/>
      <c r="K46" s="133"/>
      <c r="L46" s="134"/>
      <c r="M46" s="135"/>
    </row>
    <row r="47" spans="1:22" ht="15.75" customHeight="1" x14ac:dyDescent="0.25">
      <c r="J47" s="132"/>
      <c r="K47" s="133"/>
      <c r="L47" s="134"/>
      <c r="M47" s="135"/>
    </row>
    <row r="48" spans="1:22" ht="15.75" customHeight="1" x14ac:dyDescent="0.25">
      <c r="J48" s="132"/>
      <c r="K48" s="133"/>
      <c r="L48" s="134"/>
      <c r="M48" s="135"/>
    </row>
    <row r="49" spans="10:13" ht="15.75" customHeight="1" x14ac:dyDescent="0.25">
      <c r="J49" s="132"/>
      <c r="K49" s="133"/>
      <c r="L49" s="134"/>
      <c r="M49" s="135"/>
    </row>
    <row r="50" spans="10:13" ht="15.75" customHeight="1" x14ac:dyDescent="0.25">
      <c r="J50" s="132"/>
      <c r="K50" s="133"/>
      <c r="L50" s="134"/>
      <c r="M50" s="135"/>
    </row>
  </sheetData>
  <mergeCells count="12">
    <mergeCell ref="J50:K50"/>
    <mergeCell ref="L50:M50"/>
    <mergeCell ref="J48:K48"/>
    <mergeCell ref="L48:M48"/>
    <mergeCell ref="J49:K49"/>
    <mergeCell ref="L49:M49"/>
    <mergeCell ref="J44:M44"/>
    <mergeCell ref="J45:M45"/>
    <mergeCell ref="J46:K46"/>
    <mergeCell ref="L46:M46"/>
    <mergeCell ref="J47:K47"/>
    <mergeCell ref="L47:M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abSelected="1" topLeftCell="A13" zoomScale="70" zoomScaleNormal="70" workbookViewId="0">
      <selection activeCell="A40" sqref="A40"/>
    </sheetView>
  </sheetViews>
  <sheetFormatPr defaultColWidth="9" defaultRowHeight="15.75" customHeight="1" x14ac:dyDescent="0.25"/>
  <cols>
    <col min="1" max="1" width="12" style="142" customWidth="1"/>
    <col min="2" max="2" width="30" style="5" customWidth="1"/>
    <col min="3" max="3" width="17.140625" style="5" customWidth="1"/>
    <col min="4" max="4" width="17.140625" style="142" customWidth="1"/>
    <col min="5" max="5" width="13.28515625" style="5" bestFit="1" customWidth="1"/>
    <col min="6" max="7" width="13.28515625" style="5" customWidth="1"/>
    <col min="8" max="8" width="14.7109375" style="44" customWidth="1"/>
    <col min="9" max="9" width="13.140625" style="44" customWidth="1"/>
    <col min="10" max="10" width="10.7109375" style="5" bestFit="1" customWidth="1"/>
    <col min="11" max="11" width="10.42578125" style="5" bestFit="1" customWidth="1"/>
    <col min="12" max="12" width="12.85546875" style="5" bestFit="1" customWidth="1"/>
    <col min="13" max="13" width="12.85546875" style="5" customWidth="1"/>
    <col min="14" max="14" width="16.7109375" style="5" bestFit="1" customWidth="1"/>
    <col min="15" max="15" width="21.7109375" style="5" bestFit="1" customWidth="1"/>
    <col min="16" max="16" width="13.28515625" style="5" bestFit="1" customWidth="1"/>
    <col min="17" max="17" width="14.5703125" style="5" bestFit="1" customWidth="1"/>
    <col min="18" max="18" width="16.7109375" style="5" bestFit="1" customWidth="1"/>
    <col min="19" max="19" width="84.140625" style="5" bestFit="1" customWidth="1"/>
    <col min="20" max="16384" width="9" style="5"/>
  </cols>
  <sheetData>
    <row r="1" spans="1:19" ht="15.75" customHeight="1" x14ac:dyDescent="0.25">
      <c r="A1" s="140" t="s">
        <v>48</v>
      </c>
      <c r="B1" s="8" t="s">
        <v>22</v>
      </c>
      <c r="E1" s="6"/>
      <c r="F1" s="6"/>
      <c r="G1" s="6"/>
      <c r="H1" s="7"/>
      <c r="I1" s="7"/>
    </row>
    <row r="2" spans="1:19" ht="15.75" customHeight="1" x14ac:dyDescent="0.25">
      <c r="A2" s="140" t="s">
        <v>49</v>
      </c>
      <c r="B2" t="s">
        <v>52</v>
      </c>
      <c r="C2" s="8"/>
      <c r="D2" s="150"/>
      <c r="H2" s="9"/>
      <c r="J2" s="10"/>
      <c r="K2" s="10"/>
      <c r="L2" s="10"/>
      <c r="M2" s="10"/>
      <c r="N2" s="10"/>
      <c r="O2" s="10"/>
      <c r="P2" s="10"/>
      <c r="Q2" s="10"/>
    </row>
    <row r="3" spans="1:19" ht="15.75" customHeight="1" thickBot="1" x14ac:dyDescent="0.3">
      <c r="A3" s="140" t="s">
        <v>50</v>
      </c>
      <c r="B3" t="s">
        <v>53</v>
      </c>
      <c r="C3" s="8"/>
      <c r="D3" s="150"/>
      <c r="H3" s="9"/>
      <c r="J3" s="10"/>
      <c r="K3" s="10"/>
      <c r="L3" s="10"/>
      <c r="M3" s="10"/>
      <c r="N3" s="10"/>
      <c r="O3" s="10"/>
      <c r="P3" s="10"/>
      <c r="Q3" s="10"/>
    </row>
    <row r="4" spans="1:19" ht="15.75" customHeight="1" thickBot="1" x14ac:dyDescent="0.3">
      <c r="A4" s="140" t="s">
        <v>51</v>
      </c>
      <c r="B4" t="s">
        <v>53</v>
      </c>
      <c r="C4" s="11"/>
      <c r="D4" s="151"/>
      <c r="E4" s="11"/>
      <c r="F4" s="10"/>
      <c r="G4" s="10"/>
      <c r="H4" s="12"/>
      <c r="I4" s="12"/>
      <c r="J4" s="10"/>
      <c r="K4" s="10"/>
      <c r="L4" s="10"/>
      <c r="M4" s="10"/>
      <c r="O4" s="10"/>
      <c r="P4" s="13"/>
      <c r="Q4" s="13"/>
      <c r="R4" s="13"/>
      <c r="S4" s="13"/>
    </row>
    <row r="5" spans="1:19" ht="41.25" thickBot="1" x14ac:dyDescent="0.3">
      <c r="A5" s="141" t="s">
        <v>54</v>
      </c>
      <c r="B5" s="136" t="s">
        <v>55</v>
      </c>
      <c r="C5" s="144" t="s">
        <v>56</v>
      </c>
      <c r="D5" s="152" t="s">
        <v>57</v>
      </c>
      <c r="E5" s="136" t="s">
        <v>58</v>
      </c>
      <c r="F5" s="120" t="s">
        <v>59</v>
      </c>
      <c r="G5" s="122" t="s">
        <v>60</v>
      </c>
      <c r="H5" s="123" t="s">
        <v>61</v>
      </c>
      <c r="I5" s="124" t="s">
        <v>0</v>
      </c>
      <c r="J5" s="120" t="s">
        <v>62</v>
      </c>
      <c r="K5" s="120" t="s">
        <v>63</v>
      </c>
      <c r="L5" s="120" t="s">
        <v>64</v>
      </c>
      <c r="M5" s="3" t="s">
        <v>37</v>
      </c>
      <c r="N5" s="120" t="s">
        <v>65</v>
      </c>
      <c r="O5" s="1" t="s">
        <v>1</v>
      </c>
      <c r="P5" s="120" t="s">
        <v>66</v>
      </c>
      <c r="Q5" s="120" t="s">
        <v>67</v>
      </c>
      <c r="R5" s="120" t="s">
        <v>68</v>
      </c>
      <c r="S5" s="3" t="s">
        <v>2</v>
      </c>
    </row>
    <row r="6" spans="1:19" ht="15.75" customHeight="1" x14ac:dyDescent="0.25">
      <c r="B6" s="16"/>
      <c r="C6" s="14"/>
      <c r="D6" s="32"/>
      <c r="E6" s="16"/>
      <c r="F6" s="46"/>
      <c r="G6" s="46"/>
      <c r="H6" s="23">
        <v>0.18</v>
      </c>
      <c r="I6" s="18"/>
      <c r="J6" s="19">
        <v>0.01</v>
      </c>
      <c r="K6" s="20">
        <v>0.2</v>
      </c>
      <c r="L6" s="20">
        <v>0.18</v>
      </c>
      <c r="M6" s="20"/>
      <c r="N6" s="21"/>
      <c r="O6" s="22"/>
      <c r="P6" s="17"/>
      <c r="Q6" s="23">
        <v>0.01</v>
      </c>
      <c r="R6" s="24"/>
      <c r="S6" s="21"/>
    </row>
    <row r="7" spans="1:19" s="49" customFormat="1" ht="15.75" customHeight="1" x14ac:dyDescent="0.25">
      <c r="A7" s="143"/>
      <c r="B7" s="67"/>
      <c r="C7" s="145"/>
      <c r="D7" s="60"/>
      <c r="E7" s="66"/>
      <c r="F7" s="67"/>
      <c r="G7" s="67"/>
      <c r="H7" s="68"/>
      <c r="I7" s="53"/>
      <c r="J7" s="69"/>
      <c r="K7" s="70"/>
      <c r="L7" s="70"/>
      <c r="M7" s="70"/>
      <c r="N7" s="55"/>
      <c r="O7" s="71"/>
      <c r="P7" s="52"/>
      <c r="Q7" s="68"/>
      <c r="R7" s="57"/>
      <c r="S7" s="55"/>
    </row>
    <row r="8" spans="1:19" ht="25.5" customHeight="1" x14ac:dyDescent="0.25">
      <c r="A8" s="142">
        <v>57888</v>
      </c>
      <c r="B8" s="137" t="s">
        <v>76</v>
      </c>
      <c r="C8" s="146">
        <v>45330</v>
      </c>
      <c r="D8" s="32">
        <v>84</v>
      </c>
      <c r="E8" s="31">
        <v>193270</v>
      </c>
      <c r="F8" s="32">
        <v>0</v>
      </c>
      <c r="G8" s="31">
        <f t="shared" ref="G8" si="0">E8-F8</f>
        <v>193270</v>
      </c>
      <c r="H8" s="32">
        <f t="shared" ref="H8" si="1">G8*18%</f>
        <v>34788.6</v>
      </c>
      <c r="I8" s="33">
        <f t="shared" ref="I8" si="2">H8+G8</f>
        <v>228058.6</v>
      </c>
      <c r="J8" s="15">
        <f>G8*1%</f>
        <v>1932.7</v>
      </c>
      <c r="K8" s="34">
        <f>G8*5%</f>
        <v>9663.5</v>
      </c>
      <c r="L8" s="34">
        <f t="shared" ref="L8" si="3">H8</f>
        <v>34788.6</v>
      </c>
      <c r="M8" s="34">
        <v>55220</v>
      </c>
      <c r="N8" s="34">
        <f>I8-J8-K8-L8-M8</f>
        <v>126453.79999999999</v>
      </c>
      <c r="O8" s="27" t="s">
        <v>23</v>
      </c>
      <c r="P8" s="17">
        <v>500000</v>
      </c>
      <c r="Q8" s="17">
        <f>P8*1%</f>
        <v>5000</v>
      </c>
      <c r="R8" s="24">
        <f>P8-Q8</f>
        <v>495000</v>
      </c>
      <c r="S8" s="28" t="s">
        <v>3</v>
      </c>
    </row>
    <row r="9" spans="1:19" ht="15.75" customHeight="1" x14ac:dyDescent="0.25">
      <c r="A9" s="142">
        <v>57888</v>
      </c>
      <c r="B9" s="137"/>
      <c r="C9" s="147"/>
      <c r="D9" s="153"/>
      <c r="E9" s="25">
        <v>0</v>
      </c>
      <c r="F9" s="47"/>
      <c r="G9" s="47"/>
      <c r="H9" s="17"/>
      <c r="I9" s="18"/>
      <c r="J9" s="26"/>
      <c r="K9" s="21"/>
      <c r="L9" s="21"/>
      <c r="M9" s="21"/>
      <c r="N9" s="21">
        <f>E9</f>
        <v>0</v>
      </c>
      <c r="O9" s="27" t="s">
        <v>24</v>
      </c>
      <c r="P9" s="17">
        <v>400000</v>
      </c>
      <c r="Q9" s="17">
        <f>P9*1%</f>
        <v>4000</v>
      </c>
      <c r="R9" s="24">
        <f>P9-Q9</f>
        <v>396000</v>
      </c>
      <c r="S9" s="28" t="s">
        <v>4</v>
      </c>
    </row>
    <row r="10" spans="1:19" s="49" customFormat="1" ht="15.75" customHeight="1" x14ac:dyDescent="0.25">
      <c r="A10" s="143"/>
      <c r="B10" s="138"/>
      <c r="C10" s="148"/>
      <c r="D10" s="154"/>
      <c r="E10" s="50">
        <v>0</v>
      </c>
      <c r="F10" s="51">
        <v>0</v>
      </c>
      <c r="G10" s="51">
        <f>ROUND(E10-F10,0)</f>
        <v>0</v>
      </c>
      <c r="H10" s="52">
        <f>G10*H6</f>
        <v>0</v>
      </c>
      <c r="I10" s="53">
        <f>G10+H10</f>
        <v>0</v>
      </c>
      <c r="J10" s="54">
        <f>ROUND(G10*$J$6,)</f>
        <v>0</v>
      </c>
      <c r="K10" s="55">
        <f>ROUND(G10*10%,)</f>
        <v>0</v>
      </c>
      <c r="L10" s="55">
        <f>H10</f>
        <v>0</v>
      </c>
      <c r="M10" s="55"/>
      <c r="N10" s="55">
        <f>ROUND(I10-SUM(J10:L10),0)</f>
        <v>0</v>
      </c>
      <c r="O10" s="56"/>
      <c r="P10" s="52"/>
      <c r="Q10" s="52"/>
      <c r="R10" s="57"/>
      <c r="S10" s="58"/>
    </row>
    <row r="11" spans="1:19" ht="28.5" customHeight="1" x14ac:dyDescent="0.25">
      <c r="A11" s="142">
        <v>57887</v>
      </c>
      <c r="B11" s="137" t="s">
        <v>77</v>
      </c>
      <c r="C11" s="146">
        <v>45224</v>
      </c>
      <c r="D11" s="32">
        <v>47</v>
      </c>
      <c r="E11" s="31">
        <v>690250</v>
      </c>
      <c r="F11" s="32">
        <v>0</v>
      </c>
      <c r="G11" s="31">
        <f t="shared" ref="G11:G12" si="4">E11-F11</f>
        <v>690250</v>
      </c>
      <c r="H11" s="32">
        <f t="shared" ref="H11:H12" si="5">G11*18%</f>
        <v>124245</v>
      </c>
      <c r="I11" s="33">
        <f t="shared" ref="I11:I12" si="6">H11+G11</f>
        <v>814495</v>
      </c>
      <c r="J11" s="15">
        <f>G11*1%</f>
        <v>6902.5</v>
      </c>
      <c r="K11" s="34">
        <f>G11*5%</f>
        <v>34512.5</v>
      </c>
      <c r="L11" s="34">
        <f t="shared" ref="L11:L12" si="7">H11</f>
        <v>124245</v>
      </c>
      <c r="M11" s="34">
        <v>0</v>
      </c>
      <c r="N11" s="34">
        <f>I11-J11-K11-L11-M11</f>
        <v>648835</v>
      </c>
      <c r="O11" s="27" t="s">
        <v>32</v>
      </c>
      <c r="P11" s="17">
        <v>500000</v>
      </c>
      <c r="Q11" s="17">
        <f>P11*1%</f>
        <v>5000</v>
      </c>
      <c r="R11" s="24">
        <f>P11-Q11</f>
        <v>495000</v>
      </c>
      <c r="S11" s="28" t="s">
        <v>5</v>
      </c>
    </row>
    <row r="12" spans="1:19" ht="15.75" customHeight="1" x14ac:dyDescent="0.25">
      <c r="A12" s="142">
        <v>57887</v>
      </c>
      <c r="B12" s="31"/>
      <c r="C12" s="146">
        <v>45370</v>
      </c>
      <c r="D12" s="32">
        <v>92</v>
      </c>
      <c r="E12" s="31">
        <v>552200</v>
      </c>
      <c r="F12" s="32">
        <v>0</v>
      </c>
      <c r="G12" s="31">
        <f t="shared" si="4"/>
        <v>552200</v>
      </c>
      <c r="H12" s="32">
        <f t="shared" si="5"/>
        <v>99396</v>
      </c>
      <c r="I12" s="33">
        <f t="shared" si="6"/>
        <v>651596</v>
      </c>
      <c r="J12" s="15">
        <f>G12*1%</f>
        <v>5522</v>
      </c>
      <c r="K12" s="34">
        <f>G12*5%</f>
        <v>27610</v>
      </c>
      <c r="L12" s="34">
        <f t="shared" si="7"/>
        <v>99396</v>
      </c>
      <c r="M12" s="34">
        <v>276100</v>
      </c>
      <c r="N12" s="34">
        <f>I12-J12-K12-L12-M12</f>
        <v>242968</v>
      </c>
      <c r="O12" s="27" t="s">
        <v>33</v>
      </c>
      <c r="P12" s="17">
        <v>400000</v>
      </c>
      <c r="Q12" s="17">
        <f>P12*1%</f>
        <v>4000</v>
      </c>
      <c r="R12" s="24">
        <f>P12-Q12</f>
        <v>396000</v>
      </c>
      <c r="S12" s="36" t="s">
        <v>6</v>
      </c>
    </row>
    <row r="13" spans="1:19" ht="15.75" customHeight="1" x14ac:dyDescent="0.25">
      <c r="B13" s="31"/>
      <c r="C13" s="146"/>
      <c r="D13" s="32"/>
      <c r="E13" s="31"/>
      <c r="F13" s="32"/>
      <c r="G13" s="31"/>
      <c r="H13" s="32"/>
      <c r="I13" s="33"/>
      <c r="J13" s="15"/>
      <c r="K13" s="34"/>
      <c r="L13" s="34"/>
      <c r="M13" s="34"/>
      <c r="N13" s="34"/>
      <c r="O13" s="27"/>
      <c r="P13" s="32"/>
      <c r="Q13" s="32"/>
      <c r="R13" s="35"/>
      <c r="S13" s="36"/>
    </row>
    <row r="14" spans="1:19" s="49" customFormat="1" ht="15.75" customHeight="1" x14ac:dyDescent="0.25">
      <c r="A14" s="143"/>
      <c r="B14" s="59"/>
      <c r="C14" s="149"/>
      <c r="D14" s="60"/>
      <c r="E14" s="59"/>
      <c r="F14" s="60"/>
      <c r="G14" s="59"/>
      <c r="H14" s="60"/>
      <c r="I14" s="61"/>
      <c r="J14" s="62"/>
      <c r="K14" s="63"/>
      <c r="L14" s="63"/>
      <c r="M14" s="63"/>
      <c r="N14" s="63"/>
      <c r="O14" s="56"/>
      <c r="P14" s="60"/>
      <c r="Q14" s="60"/>
      <c r="R14" s="64"/>
      <c r="S14" s="65"/>
    </row>
    <row r="15" spans="1:19" ht="28.5" customHeight="1" x14ac:dyDescent="0.25">
      <c r="A15" s="142">
        <v>57886</v>
      </c>
      <c r="B15" s="137" t="s">
        <v>78</v>
      </c>
      <c r="C15" s="146">
        <v>45224</v>
      </c>
      <c r="D15" s="32">
        <v>46</v>
      </c>
      <c r="E15" s="31">
        <v>1225000</v>
      </c>
      <c r="F15" s="32">
        <v>0</v>
      </c>
      <c r="G15" s="31">
        <f t="shared" ref="G15:G16" si="8">E15-F15</f>
        <v>1225000</v>
      </c>
      <c r="H15" s="32">
        <f t="shared" ref="H15:H16" si="9">G15*18%</f>
        <v>220500</v>
      </c>
      <c r="I15" s="33">
        <f t="shared" ref="I15:I16" si="10">H15+G15</f>
        <v>1445500</v>
      </c>
      <c r="J15" s="15">
        <f>G15*1%</f>
        <v>12250</v>
      </c>
      <c r="K15" s="34">
        <f>G15*5%</f>
        <v>61250</v>
      </c>
      <c r="L15" s="34">
        <f t="shared" ref="L15:L16" si="11">H15</f>
        <v>220500</v>
      </c>
      <c r="M15" s="34">
        <v>0</v>
      </c>
      <c r="N15" s="34">
        <f>I15-J15-K15-L15-M15</f>
        <v>1151500</v>
      </c>
      <c r="O15" s="27" t="s">
        <v>34</v>
      </c>
      <c r="P15" s="17">
        <v>500000</v>
      </c>
      <c r="Q15" s="17">
        <f>P15*1%</f>
        <v>5000</v>
      </c>
      <c r="R15" s="24">
        <f>P15-Q15</f>
        <v>495000</v>
      </c>
      <c r="S15" s="28" t="s">
        <v>7</v>
      </c>
    </row>
    <row r="16" spans="1:19" ht="15.75" customHeight="1" x14ac:dyDescent="0.25">
      <c r="A16" s="142">
        <v>57886</v>
      </c>
      <c r="B16" s="31"/>
      <c r="C16" s="146">
        <v>45330</v>
      </c>
      <c r="D16" s="32">
        <v>82</v>
      </c>
      <c r="E16" s="31">
        <v>980000</v>
      </c>
      <c r="F16" s="32">
        <v>0</v>
      </c>
      <c r="G16" s="31">
        <f t="shared" si="8"/>
        <v>980000</v>
      </c>
      <c r="H16" s="32">
        <f t="shared" si="9"/>
        <v>176400</v>
      </c>
      <c r="I16" s="33">
        <f t="shared" si="10"/>
        <v>1156400</v>
      </c>
      <c r="J16" s="15">
        <f>G16*1%</f>
        <v>9800</v>
      </c>
      <c r="K16" s="34">
        <f>G16*5%</f>
        <v>49000</v>
      </c>
      <c r="L16" s="34">
        <f t="shared" si="11"/>
        <v>176400</v>
      </c>
      <c r="M16" s="34">
        <v>490000</v>
      </c>
      <c r="N16" s="34">
        <f>I16-J16-K16-L16-M16</f>
        <v>431200</v>
      </c>
      <c r="O16" s="27" t="s">
        <v>35</v>
      </c>
      <c r="P16" s="17">
        <v>400000</v>
      </c>
      <c r="Q16" s="17">
        <f>P16*1%</f>
        <v>4000</v>
      </c>
      <c r="R16" s="24">
        <f t="shared" ref="R16:R17" si="12">P16-Q16</f>
        <v>396000</v>
      </c>
      <c r="S16" s="28" t="s">
        <v>8</v>
      </c>
    </row>
    <row r="17" spans="1:19" ht="15.75" customHeight="1" x14ac:dyDescent="0.25">
      <c r="A17" s="142">
        <v>57886</v>
      </c>
      <c r="B17" s="31"/>
      <c r="C17" s="146"/>
      <c r="D17" s="32"/>
      <c r="E17" s="31"/>
      <c r="F17" s="32"/>
      <c r="G17" s="31"/>
      <c r="H17" s="32"/>
      <c r="I17" s="33"/>
      <c r="J17" s="15"/>
      <c r="K17" s="34"/>
      <c r="L17" s="34"/>
      <c r="M17" s="34"/>
      <c r="N17" s="34"/>
      <c r="O17" s="27" t="s">
        <v>36</v>
      </c>
      <c r="P17" s="32">
        <v>1200000</v>
      </c>
      <c r="Q17" s="17">
        <f>P17*1%</f>
        <v>12000</v>
      </c>
      <c r="R17" s="24">
        <f t="shared" si="12"/>
        <v>1188000</v>
      </c>
      <c r="S17" s="36" t="s">
        <v>17</v>
      </c>
    </row>
    <row r="18" spans="1:19" s="49" customFormat="1" ht="15.75" customHeight="1" x14ac:dyDescent="0.25">
      <c r="A18" s="143"/>
      <c r="B18" s="59"/>
      <c r="C18" s="149"/>
      <c r="D18" s="60"/>
      <c r="E18" s="59"/>
      <c r="F18" s="60"/>
      <c r="G18" s="59"/>
      <c r="H18" s="60"/>
      <c r="I18" s="61"/>
      <c r="J18" s="62"/>
      <c r="K18" s="63"/>
      <c r="L18" s="63"/>
      <c r="M18" s="63"/>
      <c r="N18" s="63"/>
      <c r="O18" s="56"/>
      <c r="P18" s="60"/>
      <c r="Q18" s="60"/>
      <c r="R18" s="64"/>
      <c r="S18" s="65"/>
    </row>
    <row r="19" spans="1:19" ht="29.25" customHeight="1" x14ac:dyDescent="0.25">
      <c r="A19" s="142">
        <v>57794</v>
      </c>
      <c r="B19" s="137" t="s">
        <v>74</v>
      </c>
      <c r="C19" s="146">
        <v>45382</v>
      </c>
      <c r="D19" s="32">
        <v>97</v>
      </c>
      <c r="E19" s="31">
        <v>622500</v>
      </c>
      <c r="F19" s="32">
        <v>0</v>
      </c>
      <c r="G19" s="31">
        <f t="shared" ref="G19:G20" si="13">E19-F19</f>
        <v>622500</v>
      </c>
      <c r="H19" s="32">
        <f t="shared" ref="H19:H20" si="14">G19*18%</f>
        <v>112050</v>
      </c>
      <c r="I19" s="33">
        <f t="shared" ref="I19:I20" si="15">H19+G19</f>
        <v>734550</v>
      </c>
      <c r="J19" s="15">
        <f>G19*1%</f>
        <v>6225</v>
      </c>
      <c r="K19" s="34">
        <f>G19*5%</f>
        <v>31125</v>
      </c>
      <c r="L19" s="34">
        <f t="shared" ref="L19:L20" si="16">H19</f>
        <v>112050</v>
      </c>
      <c r="M19" s="34">
        <v>0</v>
      </c>
      <c r="N19" s="34">
        <f>I19-J19-K19-L19-M19</f>
        <v>585150</v>
      </c>
      <c r="O19" s="27" t="s">
        <v>23</v>
      </c>
      <c r="P19" s="17">
        <v>500000</v>
      </c>
      <c r="Q19" s="17">
        <f>P19*1%</f>
        <v>5000</v>
      </c>
      <c r="R19" s="24">
        <f>P19-Q19</f>
        <v>495000</v>
      </c>
      <c r="S19" s="28" t="s">
        <v>9</v>
      </c>
    </row>
    <row r="20" spans="1:19" ht="15.75" customHeight="1" x14ac:dyDescent="0.25">
      <c r="A20" s="142">
        <v>57794</v>
      </c>
      <c r="B20" s="31"/>
      <c r="C20" s="146">
        <v>45330</v>
      </c>
      <c r="D20" s="32">
        <v>83</v>
      </c>
      <c r="E20" s="31">
        <v>311250</v>
      </c>
      <c r="F20" s="32">
        <v>0</v>
      </c>
      <c r="G20" s="31">
        <f t="shared" si="13"/>
        <v>311250</v>
      </c>
      <c r="H20" s="32">
        <f t="shared" si="14"/>
        <v>56025</v>
      </c>
      <c r="I20" s="33">
        <f t="shared" si="15"/>
        <v>367275</v>
      </c>
      <c r="J20" s="15">
        <f>G20*1%</f>
        <v>3112.5</v>
      </c>
      <c r="K20" s="34">
        <f>G20*5%</f>
        <v>15562.5</v>
      </c>
      <c r="L20" s="34">
        <f t="shared" si="16"/>
        <v>56025</v>
      </c>
      <c r="M20" s="34">
        <v>15562</v>
      </c>
      <c r="N20" s="34">
        <f>I20-J20-K20-L20-M20</f>
        <v>277013</v>
      </c>
      <c r="O20" s="27" t="s">
        <v>24</v>
      </c>
      <c r="P20" s="17">
        <v>400000</v>
      </c>
      <c r="Q20" s="17">
        <f>P20*1%</f>
        <v>4000</v>
      </c>
      <c r="R20" s="24">
        <f>P20-Q20</f>
        <v>396000</v>
      </c>
      <c r="S20" s="28" t="s">
        <v>10</v>
      </c>
    </row>
    <row r="21" spans="1:19" s="49" customFormat="1" ht="15.75" customHeight="1" x14ac:dyDescent="0.25">
      <c r="A21" s="143"/>
      <c r="B21" s="59"/>
      <c r="C21" s="149"/>
      <c r="D21" s="60"/>
      <c r="E21" s="59"/>
      <c r="F21" s="60"/>
      <c r="G21" s="59"/>
      <c r="H21" s="60"/>
      <c r="I21" s="61"/>
      <c r="J21" s="62"/>
      <c r="K21" s="63"/>
      <c r="L21" s="63"/>
      <c r="M21" s="63"/>
      <c r="N21" s="63"/>
      <c r="O21" s="56"/>
      <c r="P21" s="60"/>
      <c r="Q21" s="60"/>
      <c r="R21" s="64"/>
      <c r="S21" s="65"/>
    </row>
    <row r="22" spans="1:19" ht="15.75" customHeight="1" x14ac:dyDescent="0.25">
      <c r="A22" s="142">
        <v>56012</v>
      </c>
      <c r="B22" s="137" t="s">
        <v>79</v>
      </c>
      <c r="C22" s="146"/>
      <c r="D22" s="32"/>
      <c r="E22" s="31"/>
      <c r="F22" s="32"/>
      <c r="G22" s="31"/>
      <c r="H22" s="32"/>
      <c r="I22" s="33"/>
      <c r="J22" s="15"/>
      <c r="K22" s="34"/>
      <c r="L22" s="34"/>
      <c r="M22" s="34"/>
      <c r="N22" s="34"/>
      <c r="O22" s="27" t="s">
        <v>23</v>
      </c>
      <c r="P22" s="32">
        <v>918750</v>
      </c>
      <c r="Q22" s="17">
        <v>0</v>
      </c>
      <c r="R22" s="24">
        <f>P22-Q22</f>
        <v>918750</v>
      </c>
      <c r="S22" s="28" t="s">
        <v>11</v>
      </c>
    </row>
    <row r="23" spans="1:19" ht="15.75" customHeight="1" x14ac:dyDescent="0.25">
      <c r="A23" s="142">
        <v>56012</v>
      </c>
      <c r="B23" s="31"/>
      <c r="C23" s="146"/>
      <c r="D23" s="32"/>
      <c r="E23" s="31"/>
      <c r="F23" s="32"/>
      <c r="G23" s="31"/>
      <c r="H23" s="32"/>
      <c r="I23" s="33"/>
      <c r="J23" s="15"/>
      <c r="K23" s="34"/>
      <c r="L23" s="34"/>
      <c r="M23" s="34"/>
      <c r="N23" s="34"/>
      <c r="O23" s="27" t="s">
        <v>24</v>
      </c>
      <c r="P23" s="32"/>
      <c r="Q23" s="17">
        <f>P23*1%</f>
        <v>0</v>
      </c>
      <c r="R23" s="35"/>
      <c r="S23" s="36"/>
    </row>
    <row r="24" spans="1:19" s="49" customFormat="1" ht="15.75" customHeight="1" x14ac:dyDescent="0.25">
      <c r="A24" s="143"/>
      <c r="B24" s="59"/>
      <c r="C24" s="149"/>
      <c r="D24" s="60"/>
      <c r="E24" s="59"/>
      <c r="F24" s="60"/>
      <c r="G24" s="59"/>
      <c r="H24" s="60"/>
      <c r="I24" s="61"/>
      <c r="J24" s="62"/>
      <c r="K24" s="63"/>
      <c r="L24" s="63"/>
      <c r="M24" s="63"/>
      <c r="N24" s="63"/>
      <c r="O24" s="56"/>
      <c r="P24" s="60"/>
      <c r="Q24" s="60"/>
      <c r="R24" s="64"/>
      <c r="S24" s="65"/>
    </row>
    <row r="25" spans="1:19" ht="15.75" customHeight="1" x14ac:dyDescent="0.25">
      <c r="A25" s="142">
        <v>56008</v>
      </c>
      <c r="B25" s="137" t="s">
        <v>80</v>
      </c>
      <c r="C25" s="146"/>
      <c r="D25" s="32"/>
      <c r="E25" s="31"/>
      <c r="F25" s="32"/>
      <c r="G25" s="31"/>
      <c r="H25" s="32"/>
      <c r="I25" s="33"/>
      <c r="J25" s="15"/>
      <c r="K25" s="34"/>
      <c r="L25" s="34"/>
      <c r="M25" s="34"/>
      <c r="N25" s="34"/>
      <c r="O25" s="27" t="s">
        <v>23</v>
      </c>
      <c r="P25" s="32">
        <v>2000000</v>
      </c>
      <c r="Q25" s="17">
        <f>P25*1%</f>
        <v>20000</v>
      </c>
      <c r="R25" s="24">
        <f>P25-Q25</f>
        <v>1980000</v>
      </c>
      <c r="S25" s="72" t="s">
        <v>18</v>
      </c>
    </row>
    <row r="26" spans="1:19" ht="15.75" customHeight="1" x14ac:dyDescent="0.25">
      <c r="A26" s="142">
        <v>56008</v>
      </c>
      <c r="B26" s="31"/>
      <c r="C26" s="146"/>
      <c r="D26" s="32"/>
      <c r="E26" s="31"/>
      <c r="F26" s="32"/>
      <c r="G26" s="31"/>
      <c r="H26" s="32"/>
      <c r="I26" s="33"/>
      <c r="J26" s="15"/>
      <c r="K26" s="34"/>
      <c r="L26" s="34"/>
      <c r="M26" s="34"/>
      <c r="N26" s="34"/>
      <c r="O26" s="27" t="s">
        <v>24</v>
      </c>
      <c r="P26" s="32">
        <v>2500000</v>
      </c>
      <c r="Q26" s="17">
        <f>P26*1%</f>
        <v>25000</v>
      </c>
      <c r="R26" s="24">
        <f>P26-Q26</f>
        <v>2475000</v>
      </c>
      <c r="S26" s="36" t="s">
        <v>19</v>
      </c>
    </row>
    <row r="27" spans="1:19" s="49" customFormat="1" ht="15.75" customHeight="1" x14ac:dyDescent="0.25">
      <c r="A27" s="143"/>
      <c r="B27" s="59"/>
      <c r="C27" s="149"/>
      <c r="D27" s="60"/>
      <c r="E27" s="59"/>
      <c r="F27" s="60"/>
      <c r="G27" s="59"/>
      <c r="H27" s="60"/>
      <c r="I27" s="61"/>
      <c r="J27" s="62"/>
      <c r="K27" s="63"/>
      <c r="L27" s="63"/>
      <c r="M27" s="63"/>
      <c r="N27" s="63"/>
      <c r="O27" s="56"/>
      <c r="P27" s="60"/>
      <c r="Q27" s="60"/>
      <c r="R27" s="64"/>
      <c r="S27" s="65"/>
    </row>
    <row r="28" spans="1:19" ht="15.75" customHeight="1" x14ac:dyDescent="0.25">
      <c r="A28" s="142">
        <v>54728</v>
      </c>
      <c r="B28" s="31" t="s">
        <v>81</v>
      </c>
      <c r="C28" s="146">
        <v>45003</v>
      </c>
      <c r="D28" s="32">
        <v>88</v>
      </c>
      <c r="E28" s="31">
        <v>3170000</v>
      </c>
      <c r="F28" s="32">
        <v>0</v>
      </c>
      <c r="G28" s="31">
        <f t="shared" ref="G28:G31" si="17">E28-F28</f>
        <v>3170000</v>
      </c>
      <c r="H28" s="32">
        <f t="shared" ref="H28:H31" si="18">G28*18%</f>
        <v>570600</v>
      </c>
      <c r="I28" s="33">
        <f t="shared" ref="I28:I31" si="19">H28+G28</f>
        <v>3740600</v>
      </c>
      <c r="J28" s="15">
        <v>0</v>
      </c>
      <c r="K28" s="34">
        <v>0</v>
      </c>
      <c r="L28" s="34">
        <f t="shared" ref="L28:L31" si="20">H28</f>
        <v>570600</v>
      </c>
      <c r="M28" s="34"/>
      <c r="N28" s="34">
        <f t="shared" ref="N28:N31" si="21">I28</f>
        <v>3740600</v>
      </c>
      <c r="O28" s="27" t="s">
        <v>25</v>
      </c>
      <c r="P28" s="32">
        <v>4173300</v>
      </c>
      <c r="Q28" s="17">
        <v>0</v>
      </c>
      <c r="R28" s="24">
        <f>P28-Q28</f>
        <v>4173300</v>
      </c>
      <c r="S28" s="36" t="s">
        <v>12</v>
      </c>
    </row>
    <row r="29" spans="1:19" ht="15.75" customHeight="1" x14ac:dyDescent="0.25">
      <c r="A29" s="142">
        <v>54728</v>
      </c>
      <c r="B29" s="31"/>
      <c r="C29" s="146">
        <v>45003</v>
      </c>
      <c r="D29" s="32">
        <v>89</v>
      </c>
      <c r="E29" s="31">
        <v>3580000</v>
      </c>
      <c r="F29" s="32">
        <v>0</v>
      </c>
      <c r="G29" s="31">
        <f t="shared" si="17"/>
        <v>3580000</v>
      </c>
      <c r="H29" s="32">
        <f t="shared" si="18"/>
        <v>644400</v>
      </c>
      <c r="I29" s="33">
        <f t="shared" si="19"/>
        <v>4224400</v>
      </c>
      <c r="J29" s="15">
        <v>0</v>
      </c>
      <c r="K29" s="34">
        <v>0</v>
      </c>
      <c r="L29" s="34">
        <f t="shared" si="20"/>
        <v>644400</v>
      </c>
      <c r="M29" s="34"/>
      <c r="N29" s="34">
        <f t="shared" si="21"/>
        <v>4224400</v>
      </c>
      <c r="O29" s="27" t="s">
        <v>26</v>
      </c>
      <c r="P29" s="32">
        <v>2270970</v>
      </c>
      <c r="Q29" s="17">
        <v>0</v>
      </c>
      <c r="R29" s="24">
        <f t="shared" ref="R29:R34" si="22">P29-Q29</f>
        <v>2270970</v>
      </c>
      <c r="S29" s="36" t="s">
        <v>13</v>
      </c>
    </row>
    <row r="30" spans="1:19" ht="15.75" customHeight="1" x14ac:dyDescent="0.25">
      <c r="A30" s="142">
        <v>54728</v>
      </c>
      <c r="B30" s="31"/>
      <c r="C30" s="146">
        <v>45008</v>
      </c>
      <c r="D30" s="32">
        <v>102</v>
      </c>
      <c r="E30" s="31">
        <v>3440000</v>
      </c>
      <c r="F30" s="32">
        <v>0</v>
      </c>
      <c r="G30" s="31">
        <f t="shared" si="17"/>
        <v>3440000</v>
      </c>
      <c r="H30" s="32">
        <f t="shared" si="18"/>
        <v>619200</v>
      </c>
      <c r="I30" s="33">
        <f t="shared" si="19"/>
        <v>4059200</v>
      </c>
      <c r="J30" s="15">
        <v>0</v>
      </c>
      <c r="K30" s="34">
        <v>0</v>
      </c>
      <c r="L30" s="34">
        <f t="shared" si="20"/>
        <v>619200</v>
      </c>
      <c r="M30" s="34"/>
      <c r="N30" s="34">
        <f t="shared" si="21"/>
        <v>4059200</v>
      </c>
      <c r="O30" s="27" t="s">
        <v>27</v>
      </c>
      <c r="P30" s="32">
        <v>2997000</v>
      </c>
      <c r="Q30" s="17">
        <v>0</v>
      </c>
      <c r="R30" s="24">
        <f t="shared" si="22"/>
        <v>2997000</v>
      </c>
      <c r="S30" s="36" t="s">
        <v>14</v>
      </c>
    </row>
    <row r="31" spans="1:19" ht="15.75" customHeight="1" x14ac:dyDescent="0.25">
      <c r="A31" s="142">
        <v>54728</v>
      </c>
      <c r="B31" s="31"/>
      <c r="C31" s="146">
        <v>45008</v>
      </c>
      <c r="D31" s="32">
        <v>103</v>
      </c>
      <c r="E31" s="31">
        <v>3721000</v>
      </c>
      <c r="F31" s="32"/>
      <c r="G31" s="31">
        <f t="shared" si="17"/>
        <v>3721000</v>
      </c>
      <c r="H31" s="32">
        <f t="shared" si="18"/>
        <v>669780</v>
      </c>
      <c r="I31" s="33">
        <f t="shared" si="19"/>
        <v>4390780</v>
      </c>
      <c r="J31" s="15">
        <v>0</v>
      </c>
      <c r="K31" s="34">
        <v>0</v>
      </c>
      <c r="L31" s="34">
        <f t="shared" si="20"/>
        <v>669780</v>
      </c>
      <c r="M31" s="34"/>
      <c r="N31" s="34">
        <f t="shared" si="21"/>
        <v>4390780</v>
      </c>
      <c r="O31" s="27" t="s">
        <v>28</v>
      </c>
      <c r="P31" s="32">
        <v>6193800</v>
      </c>
      <c r="Q31" s="17">
        <v>0</v>
      </c>
      <c r="R31" s="24">
        <f t="shared" si="22"/>
        <v>6193800</v>
      </c>
      <c r="S31" s="36" t="s">
        <v>15</v>
      </c>
    </row>
    <row r="32" spans="1:19" ht="15.75" customHeight="1" x14ac:dyDescent="0.25">
      <c r="A32" s="142">
        <v>54728</v>
      </c>
      <c r="B32" s="31"/>
      <c r="C32" s="146">
        <v>45199</v>
      </c>
      <c r="D32" s="32">
        <v>42</v>
      </c>
      <c r="E32" s="31">
        <v>3910000</v>
      </c>
      <c r="F32" s="32"/>
      <c r="G32" s="31">
        <f>E32-F32</f>
        <v>3910000</v>
      </c>
      <c r="H32" s="32">
        <f>G32*18%</f>
        <v>703800</v>
      </c>
      <c r="I32" s="33">
        <f>H32+G32</f>
        <v>4613800</v>
      </c>
      <c r="J32" s="15">
        <v>0</v>
      </c>
      <c r="K32" s="34">
        <v>0</v>
      </c>
      <c r="L32" s="34">
        <f>H32</f>
        <v>703800</v>
      </c>
      <c r="M32" s="34"/>
      <c r="N32" s="34">
        <f>I32</f>
        <v>4613800</v>
      </c>
      <c r="O32" s="27" t="s">
        <v>29</v>
      </c>
      <c r="P32" s="32">
        <v>5079600</v>
      </c>
      <c r="Q32" s="17">
        <v>0</v>
      </c>
      <c r="R32" s="24">
        <f t="shared" si="22"/>
        <v>5079600</v>
      </c>
      <c r="S32" s="36" t="s">
        <v>16</v>
      </c>
    </row>
    <row r="33" spans="1:19" ht="15.75" customHeight="1" x14ac:dyDescent="0.25">
      <c r="A33" s="142">
        <v>54728</v>
      </c>
      <c r="B33" s="31"/>
      <c r="C33" s="146">
        <v>45200</v>
      </c>
      <c r="D33" s="32">
        <v>43</v>
      </c>
      <c r="E33" s="31">
        <v>3840000</v>
      </c>
      <c r="F33" s="32"/>
      <c r="G33" s="31">
        <f>E33-F33</f>
        <v>3840000</v>
      </c>
      <c r="H33" s="32">
        <f>G33*18%</f>
        <v>691200</v>
      </c>
      <c r="I33" s="33">
        <f>H33+G33</f>
        <v>4531200</v>
      </c>
      <c r="J33" s="15"/>
      <c r="K33" s="34"/>
      <c r="L33" s="34">
        <f>H33</f>
        <v>691200</v>
      </c>
      <c r="M33" s="34"/>
      <c r="N33" s="34">
        <f>I33</f>
        <v>4531200</v>
      </c>
      <c r="O33" s="27" t="s">
        <v>30</v>
      </c>
      <c r="P33" s="32">
        <v>3496500</v>
      </c>
      <c r="Q33" s="17">
        <v>0</v>
      </c>
      <c r="R33" s="24">
        <f t="shared" si="22"/>
        <v>3496500</v>
      </c>
      <c r="S33" s="36" t="s">
        <v>21</v>
      </c>
    </row>
    <row r="34" spans="1:19" ht="15.75" customHeight="1" x14ac:dyDescent="0.25">
      <c r="A34" s="142">
        <v>54728</v>
      </c>
      <c r="B34" s="31"/>
      <c r="C34" s="146"/>
      <c r="D34" s="32"/>
      <c r="E34" s="31"/>
      <c r="F34" s="32"/>
      <c r="G34" s="31"/>
      <c r="H34" s="32"/>
      <c r="I34" s="33"/>
      <c r="J34" s="15"/>
      <c r="K34" s="34"/>
      <c r="L34" s="34"/>
      <c r="M34" s="34"/>
      <c r="N34" s="34"/>
      <c r="O34" s="27" t="s">
        <v>31</v>
      </c>
      <c r="P34" s="32">
        <v>3796200</v>
      </c>
      <c r="Q34" s="17">
        <v>0</v>
      </c>
      <c r="R34" s="24">
        <f t="shared" si="22"/>
        <v>3796200</v>
      </c>
      <c r="S34" s="36" t="s">
        <v>20</v>
      </c>
    </row>
    <row r="35" spans="1:19" ht="15.75" customHeight="1" x14ac:dyDescent="0.25">
      <c r="B35" s="31"/>
      <c r="C35" s="29"/>
      <c r="D35" s="32"/>
      <c r="E35" s="31"/>
      <c r="F35" s="32"/>
      <c r="G35" s="31"/>
      <c r="H35" s="32"/>
      <c r="I35" s="33"/>
      <c r="J35" s="15"/>
      <c r="K35" s="34"/>
      <c r="L35" s="34"/>
      <c r="M35" s="34"/>
      <c r="N35" s="34"/>
      <c r="O35" s="27"/>
      <c r="P35" s="32"/>
      <c r="Q35" s="32"/>
      <c r="R35" s="35"/>
      <c r="S35" s="36"/>
    </row>
    <row r="36" spans="1:19" ht="15.75" customHeight="1" x14ac:dyDescent="0.25">
      <c r="B36" s="31"/>
      <c r="C36" s="29"/>
      <c r="D36" s="32"/>
      <c r="E36" s="31"/>
      <c r="F36" s="32"/>
      <c r="G36" s="31"/>
      <c r="H36" s="32"/>
      <c r="I36" s="33"/>
      <c r="J36" s="15"/>
      <c r="K36" s="34"/>
      <c r="L36" s="34"/>
      <c r="M36" s="34"/>
      <c r="N36" s="34"/>
      <c r="O36" s="27"/>
      <c r="P36" s="32"/>
      <c r="Q36" s="32"/>
      <c r="R36" s="35"/>
      <c r="S36" s="36"/>
    </row>
    <row r="37" spans="1:19" ht="15.75" customHeight="1" thickBot="1" x14ac:dyDescent="0.3">
      <c r="B37" s="139"/>
      <c r="C37" s="2"/>
      <c r="D37" s="153"/>
      <c r="E37" s="37"/>
      <c r="F37" s="37"/>
      <c r="G37" s="37"/>
      <c r="H37" s="38"/>
      <c r="I37" s="39"/>
      <c r="J37" s="40"/>
      <c r="K37" s="41"/>
      <c r="L37" s="41"/>
      <c r="M37" s="41"/>
      <c r="N37" s="41"/>
      <c r="O37" s="42"/>
      <c r="P37" s="38"/>
      <c r="Q37" s="38"/>
      <c r="R37" s="43"/>
      <c r="S37" s="41"/>
    </row>
    <row r="38" spans="1:19" ht="15.75" customHeight="1" x14ac:dyDescent="0.25">
      <c r="A38" s="32"/>
      <c r="B38" s="47"/>
      <c r="C38" s="18"/>
      <c r="D38" s="32"/>
      <c r="E38" s="4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7"/>
    </row>
    <row r="39" spans="1:19" ht="15.75" customHeight="1" x14ac:dyDescent="0.25">
      <c r="A39" s="32"/>
      <c r="B39" s="47"/>
      <c r="C39" s="18"/>
      <c r="D39" s="32"/>
      <c r="E39" s="4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32"/>
    </row>
    <row r="40" spans="1:19" ht="15.75" customHeight="1" x14ac:dyDescent="0.25">
      <c r="A40" s="32"/>
      <c r="B40" s="47"/>
      <c r="C40" s="18"/>
      <c r="D40" s="32"/>
      <c r="E40" s="47"/>
      <c r="F40" s="17"/>
      <c r="G40" s="17"/>
      <c r="H40" s="17"/>
      <c r="I40" s="17"/>
      <c r="J40" s="48"/>
      <c r="K40" s="48"/>
      <c r="L40" s="48"/>
      <c r="M40" s="48"/>
      <c r="N40" s="48"/>
      <c r="O40" s="48"/>
      <c r="P40" s="48"/>
      <c r="Q40" s="48"/>
      <c r="R40" s="45"/>
      <c r="S40" s="32"/>
    </row>
    <row r="41" spans="1:19" ht="15.75" customHeight="1" x14ac:dyDescent="0.25">
      <c r="A41" s="32"/>
      <c r="B41" s="47"/>
      <c r="C41" s="18"/>
      <c r="D41" s="32"/>
      <c r="E41" s="4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32"/>
    </row>
    <row r="42" spans="1:19" ht="15.75" customHeight="1" x14ac:dyDescent="0.25">
      <c r="A42" s="32"/>
      <c r="B42" s="47"/>
      <c r="C42" s="18"/>
      <c r="D42" s="32"/>
      <c r="E42" s="47"/>
      <c r="F42" s="17"/>
      <c r="G42" s="17"/>
      <c r="H42" s="17"/>
      <c r="I42" s="17"/>
      <c r="J42" s="17"/>
      <c r="K42" s="17"/>
      <c r="L42" s="17"/>
      <c r="M42" s="17"/>
      <c r="N42" s="17"/>
      <c r="O42" s="48"/>
      <c r="P42" s="17"/>
      <c r="Q42" s="17"/>
      <c r="R42" s="45"/>
      <c r="S42" s="32"/>
    </row>
    <row r="43" spans="1:19" ht="15.75" customHeight="1" x14ac:dyDescent="0.25">
      <c r="A43" s="32"/>
      <c r="B43" s="47"/>
      <c r="C43" s="18"/>
      <c r="D43" s="32"/>
      <c r="E43" s="4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2022-06-10T14:20:18Z</cp:lastPrinted>
  <dcterms:created xsi:type="dcterms:W3CDTF">2022-06-10T14:11:52Z</dcterms:created>
  <dcterms:modified xsi:type="dcterms:W3CDTF">2025-05-27T18:12:01Z</dcterms:modified>
</cp:coreProperties>
</file>