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313B8E33-7882-4EA2-B1D6-F386DA784141}" xr6:coauthVersionLast="47" xr6:coauthVersionMax="47" xr10:uidLastSave="{00000000-0000-0000-0000-000000000000}"/>
  <bookViews>
    <workbookView xWindow="-105" yWindow="0" windowWidth="14610" windowHeight="15585" tabRatio="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N40" i="1" s="1"/>
  <c r="O48" i="1"/>
  <c r="G49" i="1" l="1"/>
  <c r="K49" i="1" s="1"/>
  <c r="H49" i="1" l="1"/>
  <c r="M49" i="1" s="1"/>
  <c r="E50" i="1" s="1"/>
  <c r="N50" i="1" s="1"/>
  <c r="J49" i="1"/>
  <c r="I49" i="1"/>
  <c r="N49" i="1" s="1"/>
  <c r="G45" i="1"/>
  <c r="K45" i="1" s="1"/>
  <c r="J45" i="1" l="1"/>
  <c r="H45" i="1"/>
  <c r="M45" i="1" s="1"/>
  <c r="E46" i="1" s="1"/>
  <c r="N46" i="1" s="1"/>
  <c r="E14" i="1"/>
  <c r="N14" i="1" s="1"/>
  <c r="N9" i="1"/>
  <c r="O7" i="1"/>
  <c r="O12" i="1"/>
  <c r="O16" i="1"/>
  <c r="O21" i="1"/>
  <c r="O26" i="1"/>
  <c r="O30" i="1"/>
  <c r="O34" i="1"/>
  <c r="O38" i="1"/>
  <c r="N39" i="1"/>
  <c r="O41" i="1"/>
  <c r="G42" i="1"/>
  <c r="K42" i="1" s="1"/>
  <c r="I45" i="1" l="1"/>
  <c r="N45" i="1" s="1"/>
  <c r="L42" i="1"/>
  <c r="H42" i="1"/>
  <c r="M42" i="1" s="1"/>
  <c r="E43" i="1" s="1"/>
  <c r="N43" i="1" s="1"/>
  <c r="J42" i="1"/>
  <c r="I42" i="1" l="1"/>
  <c r="N42" i="1" s="1"/>
  <c r="F8" i="1" l="1"/>
  <c r="E8" i="1" l="1"/>
  <c r="G8" i="1" l="1"/>
  <c r="G10" i="1" l="1"/>
  <c r="I10" i="1" s="1"/>
  <c r="J10" i="1" s="1"/>
  <c r="N10" i="1" s="1"/>
  <c r="H8" i="1" l="1"/>
  <c r="K8" i="1"/>
  <c r="J8" i="1"/>
  <c r="M8" i="1" l="1"/>
  <c r="I8" i="1"/>
  <c r="N8" i="1" l="1"/>
</calcChain>
</file>

<file path=xl/sharedStrings.xml><?xml version="1.0" encoding="utf-8"?>
<sst xmlns="http://schemas.openxmlformats.org/spreadsheetml/2006/main" count="71" uniqueCount="62">
  <si>
    <t>18% GST</t>
  </si>
  <si>
    <t>Amount</t>
  </si>
  <si>
    <t>GST SD (18%)</t>
  </si>
  <si>
    <t>Final Amount</t>
  </si>
  <si>
    <t>Total Amount Paid</t>
  </si>
  <si>
    <t>UTR</t>
  </si>
  <si>
    <t>SD (5%)</t>
  </si>
  <si>
    <t>TDS (1%)</t>
  </si>
  <si>
    <t>After Debit Amt</t>
  </si>
  <si>
    <t>Gunniya juddi Village Pump House work</t>
  </si>
  <si>
    <t>Rahat Construction</t>
  </si>
  <si>
    <t>01-09-2022 IFT/IFT22244100708/RIUP22/647/RAHAT CONSTRUCTION 99000.00</t>
  </si>
  <si>
    <t>14-11-2022 IFT/IFT22318014476/RIUP22/1215/RAHAT CONSTRUCTION 212089.00</t>
  </si>
  <si>
    <t>03-03-2023 IFT/IFT23062026269/RIUP22/2422/RAHAT CONSTRUCTION 59570.00</t>
  </si>
  <si>
    <t>GST Release Note</t>
  </si>
  <si>
    <t>Chokra Village Pump House work</t>
  </si>
  <si>
    <t>31-12-2022 IFT/IFT22365031244/RIUP22/1705/RAHAT CONSTRUCTION 293935.00</t>
  </si>
  <si>
    <t>Kasiara Village Pump House work</t>
  </si>
  <si>
    <t>03-09-2022 IFT/IFT22246003963/RIUP22/662/RAHAT CONSTRUCTION 99000.00</t>
  </si>
  <si>
    <t>10-11-2022 IFT/IFT22314019270/RIUP22/1218/RAHAT CONSTRUCTION 220315.00</t>
  </si>
  <si>
    <t>03-03-2023 IFT/IFT23062026266/RIUP22/2415/RAHAT CONSTRUCTION 61145.00</t>
  </si>
  <si>
    <t>Kasoli Village Pump House work</t>
  </si>
  <si>
    <t>12-10-2022 IFT/IFT22285010489/RIUP22/964/RAHAT CONSTRUCTION 99000.00</t>
  </si>
  <si>
    <t>GST release note</t>
  </si>
  <si>
    <t>11-11-2022 IFT/IFT22315035199/RIUP22/1226/RAHAT CONSTRUCTION 215041.00</t>
  </si>
  <si>
    <t>04-03-2023 IFT/IFT23063051728/RIUP22/2450/RAHAT CONSTRUCTION 60135.00</t>
  </si>
  <si>
    <t>Sikanderpur Village Pump House and Chamber work</t>
  </si>
  <si>
    <t>07-01-2023 IFT/IFT23007038641/RIUP22/1805/RAHAT CONSTRUCTION 298904.00</t>
  </si>
  <si>
    <t>GST release Note</t>
  </si>
  <si>
    <t>26-04-2023 26-04-2023 IFT/IFT23116015375/SPUP23/0262/RAHAT CONSTRUCTION 60452.00</t>
  </si>
  <si>
    <t>2023 April 05 ------------- IFT/IFT23095023132/SPUP23/0002/-------------- RAHAT CONSTRUCTION ------------302283.00</t>
  </si>
  <si>
    <t>26-06-2023 IFT/IFT23177007894/RIUP23/835/RAHAT CONSTRUCTION 61136.00</t>
  </si>
  <si>
    <t>Rohana khurd Village Pump House and chamber work</t>
  </si>
  <si>
    <t>01-03-2023 IFT/IFT23060096358/RIUP22/2403/RAHAT CONSTRUCTION ₹ 2,96,652.00</t>
  </si>
  <si>
    <t>25-04-2023 25-04-2023 IFT/IFT23115018797/SPUP23/0261/RAHAT CONSTRUCTION 59997.00</t>
  </si>
  <si>
    <t>Bannagar Village Pump house work</t>
  </si>
  <si>
    <t>19-05-2023 IFT/IFT23139011293/RIUP23/321/RAHAT CONSTRUCTION ₹ 2,98,011.00</t>
  </si>
  <si>
    <t>AKBARGARH Village Pump house work</t>
  </si>
  <si>
    <t>10-10-2023 IFT/IFT23283042562/RIUP23/2550/RAHAT CONSTRUCTION 289052.00</t>
  </si>
  <si>
    <t>06-03-2024 IFT/IFT24066100686/RIUP23/3630/RAHAT CONSTRUCTION 61940.00</t>
  </si>
  <si>
    <t>03-08-2024 IFT/IFT24216017345/RIUP24/1083/RAHAT CONSTRUCTION 250000.00</t>
  </si>
  <si>
    <t>Extra Hold</t>
  </si>
  <si>
    <t>03-08-2024 IFT/IFT24216017341/RIUP24/0895/RAHAT CONSTRUCTION 59448.00</t>
  </si>
  <si>
    <t>AKBARGARH Village Boundary Wall work</t>
  </si>
  <si>
    <t>07-12-2024 IFT/IFT24342114027/RIUP24/2170/RAHAT CONSTRUCTION 67842.00</t>
  </si>
  <si>
    <t>13-12-2024 IFT/IFT24348038691/RIUP24/2301/RAHAT CONSTRUCTION 200000.00</t>
  </si>
  <si>
    <t>13-12-2024 IFT/IFT24348038692/RIUP24/2712/RAHAT CONSTRUCTION 50000.00</t>
  </si>
  <si>
    <t>30-01-2025 IFT/IFT25030047572/RIUP24/2721/RAHAT CONSTRUCTION 60272.00</t>
  </si>
  <si>
    <t xml:space="preserve">Rohana Kalan Village Construction of Pump house work  </t>
  </si>
  <si>
    <t>Subcontractor:</t>
  </si>
  <si>
    <t>State:</t>
  </si>
  <si>
    <t>District:</t>
  </si>
  <si>
    <t>Block:</t>
  </si>
  <si>
    <t>PMC_No</t>
  </si>
  <si>
    <t>Uttar Pradesh</t>
  </si>
  <si>
    <t>Muzaffarnagar</t>
  </si>
  <si>
    <t>Invoice_Details</t>
  </si>
  <si>
    <t>Invoice_Date</t>
  </si>
  <si>
    <t>Invoice_No</t>
  </si>
  <si>
    <t>Basic_Amount</t>
  </si>
  <si>
    <t>Debit_Amount</t>
  </si>
  <si>
    <t>Kasoli Village - BW at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</si>
</sst>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omic Sans MS"/>
      <family val="4"/>
    </font>
    <font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b/>
      <sz val="11"/>
      <color theme="1"/>
      <name val="Comic Sans MS"/>
      <family val="4"/>
    </font>
    <font>
      <b/>
      <sz val="1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43" fontId="0" fillId="2" borderId="0" xfId="1" applyNumberFormat="1" applyFont="1" applyFill="1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14" xfId="0" applyFont="1" applyFill="1" applyBorder="1" applyAlignment="1">
      <alignment horizontal="center" vertical="center" wrapText="1"/>
    </xf>
    <xf numFmtId="43" fontId="7" fillId="2" borderId="14" xfId="1" applyNumberFormat="1" applyFont="1" applyFill="1" applyBorder="1" applyAlignment="1">
      <alignment horizontal="center" vertical="center"/>
    </xf>
    <xf numFmtId="43" fontId="6" fillId="2" borderId="14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6" xfId="0" applyFill="1" applyBorder="1" applyAlignment="1">
      <alignment vertical="center"/>
    </xf>
    <xf numFmtId="43" fontId="4" fillId="2" borderId="6" xfId="1" applyNumberFormat="1" applyFont="1" applyFill="1" applyBorder="1" applyAlignment="1">
      <alignment vertical="center"/>
    </xf>
    <xf numFmtId="9" fontId="4" fillId="2" borderId="6" xfId="1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43" fontId="4" fillId="3" borderId="2" xfId="1" applyNumberFormat="1" applyFont="1" applyFill="1" applyBorder="1" applyAlignment="1">
      <alignment vertical="center"/>
    </xf>
    <xf numFmtId="9" fontId="4" fillId="3" borderId="2" xfId="1" applyNumberFormat="1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2" borderId="5" xfId="0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15" fontId="4" fillId="2" borderId="5" xfId="0" applyNumberFormat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/>
    </xf>
    <xf numFmtId="43" fontId="4" fillId="2" borderId="5" xfId="1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15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43" fontId="4" fillId="3" borderId="5" xfId="1" applyNumberFormat="1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2" borderId="7" xfId="0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15" fontId="4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3" fontId="4" fillId="2" borderId="7" xfId="1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43" fontId="4" fillId="2" borderId="14" xfId="1" applyNumberFormat="1" applyFont="1" applyFill="1" applyBorder="1" applyAlignment="1">
      <alignment vertical="center"/>
    </xf>
    <xf numFmtId="43" fontId="6" fillId="2" borderId="14" xfId="1" applyNumberFormat="1" applyFont="1" applyFill="1" applyBorder="1" applyAlignment="1">
      <alignment vertical="center"/>
    </xf>
    <xf numFmtId="43" fontId="6" fillId="2" borderId="6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4" fontId="2" fillId="2" borderId="18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65" fontId="2" fillId="2" borderId="15" xfId="0" applyNumberFormat="1" applyFont="1" applyFill="1" applyBorder="1" applyAlignment="1">
      <alignment horizontal="center" vertical="center"/>
    </xf>
    <xf numFmtId="165" fontId="2" fillId="2" borderId="17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2" borderId="14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 wrapText="1"/>
    </xf>
    <xf numFmtId="14" fontId="2" fillId="2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3"/>
  <sheetViews>
    <sheetView tabSelected="1" zoomScale="115" zoomScaleNormal="115" workbookViewId="0">
      <selection activeCell="A51" sqref="A51"/>
    </sheetView>
  </sheetViews>
  <sheetFormatPr defaultColWidth="9" defaultRowHeight="15" x14ac:dyDescent="0.25"/>
  <cols>
    <col min="1" max="1" width="23.7109375" style="15" customWidth="1"/>
    <col min="2" max="2" width="30" style="15" customWidth="1"/>
    <col min="3" max="3" width="13.5703125" style="15" bestFit="1" customWidth="1"/>
    <col min="4" max="4" width="10.5703125" style="15" customWidth="1"/>
    <col min="5" max="5" width="14.42578125" style="15" bestFit="1" customWidth="1"/>
    <col min="6" max="6" width="13.28515625" style="15" customWidth="1"/>
    <col min="7" max="7" width="14.5703125" style="15" bestFit="1" customWidth="1"/>
    <col min="8" max="8" width="12.42578125" style="1" customWidth="1"/>
    <col min="9" max="9" width="14.5703125" style="1" bestFit="1" customWidth="1"/>
    <col min="10" max="10" width="12.42578125" style="15" customWidth="1"/>
    <col min="11" max="11" width="16.7109375" style="15" bestFit="1" customWidth="1"/>
    <col min="12" max="12" width="14.42578125" style="15" bestFit="1" customWidth="1"/>
    <col min="13" max="13" width="16.7109375" style="15" bestFit="1" customWidth="1"/>
    <col min="14" max="14" width="18.140625" style="15" bestFit="1" customWidth="1"/>
    <col min="15" max="15" width="7.7109375" style="15" bestFit="1" customWidth="1"/>
    <col min="16" max="16" width="18.140625" style="15" bestFit="1" customWidth="1"/>
    <col min="17" max="17" width="85.140625" style="15" customWidth="1"/>
    <col min="18" max="73" width="9" style="6"/>
    <col min="74" max="16384" width="9" style="15"/>
  </cols>
  <sheetData>
    <row r="1" spans="1:73" s="6" customFormat="1" x14ac:dyDescent="0.25">
      <c r="A1" s="71" t="s">
        <v>49</v>
      </c>
      <c r="B1" t="s">
        <v>10</v>
      </c>
      <c r="H1" s="2"/>
      <c r="I1" s="2"/>
    </row>
    <row r="2" spans="1:73" s="6" customFormat="1" ht="16.5" x14ac:dyDescent="0.25">
      <c r="A2" s="71" t="s">
        <v>50</v>
      </c>
      <c r="B2" t="s">
        <v>54</v>
      </c>
      <c r="C2" s="7"/>
      <c r="G2" s="8"/>
      <c r="H2" s="2"/>
      <c r="I2" s="8"/>
      <c r="J2" s="9"/>
      <c r="K2" s="9"/>
      <c r="L2" s="9"/>
      <c r="M2" s="9"/>
      <c r="N2" s="9"/>
      <c r="O2" s="9"/>
    </row>
    <row r="3" spans="1:73" s="6" customFormat="1" ht="18" x14ac:dyDescent="0.25">
      <c r="A3" s="71" t="s">
        <v>51</v>
      </c>
      <c r="B3" t="s">
        <v>55</v>
      </c>
      <c r="C3" s="9"/>
      <c r="D3" s="9"/>
      <c r="E3" s="9"/>
      <c r="F3" s="9"/>
      <c r="G3" s="9"/>
      <c r="H3" s="10"/>
      <c r="I3" s="10"/>
      <c r="J3" s="9"/>
      <c r="K3" s="9"/>
      <c r="L3" s="9"/>
      <c r="P3" s="11"/>
      <c r="Q3" s="11"/>
    </row>
    <row r="4" spans="1:73" s="6" customFormat="1" ht="18.75" thickBot="1" x14ac:dyDescent="0.3">
      <c r="A4" s="71" t="s">
        <v>52</v>
      </c>
      <c r="B4" t="s">
        <v>55</v>
      </c>
      <c r="C4" s="9"/>
      <c r="D4" s="9"/>
      <c r="E4" s="9"/>
      <c r="F4" s="9"/>
      <c r="G4" s="9"/>
      <c r="H4" s="10"/>
      <c r="I4" s="10"/>
      <c r="J4" s="9"/>
      <c r="K4" s="9"/>
      <c r="L4" s="9"/>
      <c r="P4" s="11"/>
      <c r="Q4" s="11"/>
    </row>
    <row r="5" spans="1:73" ht="36" x14ac:dyDescent="0.25">
      <c r="A5" s="72" t="s">
        <v>53</v>
      </c>
      <c r="B5" s="73" t="s">
        <v>56</v>
      </c>
      <c r="C5" s="74" t="s">
        <v>57</v>
      </c>
      <c r="D5" s="75" t="s">
        <v>58</v>
      </c>
      <c r="E5" s="73" t="s">
        <v>59</v>
      </c>
      <c r="F5" s="73" t="s">
        <v>60</v>
      </c>
      <c r="G5" s="12" t="s">
        <v>8</v>
      </c>
      <c r="H5" s="13" t="s">
        <v>0</v>
      </c>
      <c r="I5" s="14" t="s">
        <v>1</v>
      </c>
      <c r="J5" s="12" t="s">
        <v>7</v>
      </c>
      <c r="K5" s="12" t="s">
        <v>6</v>
      </c>
      <c r="L5" s="12" t="s">
        <v>41</v>
      </c>
      <c r="M5" s="12" t="s">
        <v>2</v>
      </c>
      <c r="N5" s="12" t="s">
        <v>3</v>
      </c>
      <c r="O5" s="12"/>
      <c r="P5" s="12" t="s">
        <v>4</v>
      </c>
      <c r="Q5" s="12" t="s">
        <v>5</v>
      </c>
    </row>
    <row r="6" spans="1:73" ht="18.75" thickBot="1" x14ac:dyDescent="0.3">
      <c r="A6" s="16"/>
      <c r="B6" s="17"/>
      <c r="C6" s="17"/>
      <c r="D6" s="17"/>
      <c r="E6" s="17"/>
      <c r="F6" s="17"/>
      <c r="G6" s="17"/>
      <c r="H6" s="18">
        <v>0.18</v>
      </c>
      <c r="I6" s="17"/>
      <c r="J6" s="18">
        <v>0.01</v>
      </c>
      <c r="K6" s="18">
        <v>0.05</v>
      </c>
      <c r="L6" s="18">
        <v>0.05</v>
      </c>
      <c r="M6" s="18">
        <v>0.18</v>
      </c>
      <c r="N6" s="17"/>
      <c r="O6" s="19"/>
      <c r="P6" s="17"/>
      <c r="Q6" s="17"/>
    </row>
    <row r="7" spans="1:73" s="24" customFormat="1" ht="18" x14ac:dyDescent="0.25">
      <c r="A7" s="20"/>
      <c r="B7" s="21"/>
      <c r="C7" s="21"/>
      <c r="D7" s="21"/>
      <c r="E7" s="21"/>
      <c r="F7" s="21"/>
      <c r="G7" s="21"/>
      <c r="H7" s="22"/>
      <c r="I7" s="21"/>
      <c r="J7" s="22"/>
      <c r="K7" s="22"/>
      <c r="L7" s="22"/>
      <c r="M7" s="22"/>
      <c r="N7" s="21"/>
      <c r="O7" s="23">
        <f>A8</f>
        <v>52277</v>
      </c>
      <c r="P7" s="21"/>
      <c r="Q7" s="2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73" ht="33" x14ac:dyDescent="0.25">
      <c r="A8" s="25">
        <v>52277</v>
      </c>
      <c r="B8" s="26" t="s">
        <v>9</v>
      </c>
      <c r="C8" s="27">
        <v>44870</v>
      </c>
      <c r="D8" s="28">
        <v>4</v>
      </c>
      <c r="E8" s="29">
        <f>(370000+11000)</f>
        <v>381000</v>
      </c>
      <c r="F8" s="29">
        <f>ROUND((((0.355*64950)*1.18)+((133/1000)*355))+((60*292.97)*1.28)+(60*5),)</f>
        <v>50055</v>
      </c>
      <c r="G8" s="29">
        <f>ROUND(E8-F8,0)</f>
        <v>330945</v>
      </c>
      <c r="H8" s="29">
        <f>ROUND(G8*H6,0)</f>
        <v>59570</v>
      </c>
      <c r="I8" s="29">
        <f>G8+H8</f>
        <v>390515</v>
      </c>
      <c r="J8" s="29">
        <f>G8*$J$6</f>
        <v>3309.4500000000003</v>
      </c>
      <c r="K8" s="29">
        <f>G8*$K$6</f>
        <v>16547.25</v>
      </c>
      <c r="L8" s="29"/>
      <c r="M8" s="29">
        <f>H8</f>
        <v>59570</v>
      </c>
      <c r="N8" s="29">
        <f>ROUND(I8-SUM(J8:M8),0)</f>
        <v>311088</v>
      </c>
      <c r="O8" s="30"/>
      <c r="P8" s="29">
        <v>99000</v>
      </c>
      <c r="Q8" s="31" t="s">
        <v>11</v>
      </c>
    </row>
    <row r="9" spans="1:73" ht="18" x14ac:dyDescent="0.25">
      <c r="A9" s="25">
        <v>52277</v>
      </c>
      <c r="B9" s="26" t="s">
        <v>14</v>
      </c>
      <c r="C9" s="27">
        <v>44986</v>
      </c>
      <c r="D9" s="32">
        <v>4</v>
      </c>
      <c r="E9" s="29">
        <v>59570</v>
      </c>
      <c r="F9" s="29"/>
      <c r="G9" s="29"/>
      <c r="H9" s="29"/>
      <c r="I9" s="29"/>
      <c r="J9" s="29"/>
      <c r="K9" s="29"/>
      <c r="L9" s="29"/>
      <c r="M9" s="29"/>
      <c r="N9" s="29">
        <f>E9</f>
        <v>59570</v>
      </c>
      <c r="O9" s="30"/>
      <c r="P9" s="29">
        <v>212089</v>
      </c>
      <c r="Q9" s="31" t="s">
        <v>12</v>
      </c>
    </row>
    <row r="10" spans="1:73" ht="18" x14ac:dyDescent="0.25">
      <c r="A10" s="25">
        <v>52277</v>
      </c>
      <c r="B10" s="26"/>
      <c r="C10" s="27"/>
      <c r="D10" s="32"/>
      <c r="E10" s="29"/>
      <c r="F10" s="29"/>
      <c r="G10" s="29">
        <f>E10-F10</f>
        <v>0</v>
      </c>
      <c r="H10" s="29">
        <v>0</v>
      </c>
      <c r="I10" s="29">
        <f>G10+H10</f>
        <v>0</v>
      </c>
      <c r="J10" s="29">
        <f>J6*I10</f>
        <v>0</v>
      </c>
      <c r="K10" s="29"/>
      <c r="L10" s="29"/>
      <c r="M10" s="29"/>
      <c r="N10" s="29">
        <f>I10-SUM(J10:M10)</f>
        <v>0</v>
      </c>
      <c r="O10" s="30"/>
      <c r="P10" s="29">
        <v>59570</v>
      </c>
      <c r="Q10" s="31" t="s">
        <v>13</v>
      </c>
    </row>
    <row r="11" spans="1:73" ht="18" x14ac:dyDescent="0.25">
      <c r="A11" s="25"/>
      <c r="B11" s="26"/>
      <c r="C11" s="27"/>
      <c r="D11" s="32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  <c r="P11" s="29"/>
      <c r="Q11" s="31"/>
    </row>
    <row r="12" spans="1:73" s="24" customFormat="1" ht="18" x14ac:dyDescent="0.25">
      <c r="A12" s="33"/>
      <c r="B12" s="34"/>
      <c r="C12" s="35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>
        <f>A13</f>
        <v>52632</v>
      </c>
      <c r="P12" s="37"/>
      <c r="Q12" s="3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</row>
    <row r="13" spans="1:73" ht="33" x14ac:dyDescent="0.25">
      <c r="A13" s="25">
        <v>52632</v>
      </c>
      <c r="B13" s="26" t="s">
        <v>15</v>
      </c>
      <c r="C13" s="27">
        <v>44904</v>
      </c>
      <c r="D13" s="32">
        <v>7</v>
      </c>
      <c r="E13" s="29">
        <v>381000</v>
      </c>
      <c r="F13" s="29">
        <v>50734.67</v>
      </c>
      <c r="G13" s="29">
        <v>330265</v>
      </c>
      <c r="H13" s="29">
        <v>59448</v>
      </c>
      <c r="I13" s="29">
        <v>389713</v>
      </c>
      <c r="J13" s="29">
        <v>3302.65</v>
      </c>
      <c r="K13" s="29">
        <v>33026.5</v>
      </c>
      <c r="L13" s="29"/>
      <c r="M13" s="29">
        <v>59448</v>
      </c>
      <c r="N13" s="29">
        <v>293936</v>
      </c>
      <c r="O13" s="30"/>
      <c r="P13" s="29">
        <v>293935</v>
      </c>
      <c r="Q13" s="31" t="s">
        <v>16</v>
      </c>
    </row>
    <row r="14" spans="1:73" ht="18" x14ac:dyDescent="0.25">
      <c r="A14" s="25">
        <v>52632</v>
      </c>
      <c r="B14" s="26" t="s">
        <v>14</v>
      </c>
      <c r="C14" s="27"/>
      <c r="D14" s="32">
        <v>7</v>
      </c>
      <c r="E14" s="29">
        <f>M13</f>
        <v>59448</v>
      </c>
      <c r="F14" s="29"/>
      <c r="G14" s="29"/>
      <c r="H14" s="29"/>
      <c r="I14" s="29"/>
      <c r="J14" s="29"/>
      <c r="K14" s="29"/>
      <c r="L14" s="29"/>
      <c r="M14" s="29"/>
      <c r="N14" s="29">
        <f>E14</f>
        <v>59448</v>
      </c>
      <c r="O14" s="30"/>
      <c r="P14" s="29">
        <v>59448</v>
      </c>
      <c r="Q14" s="31" t="s">
        <v>42</v>
      </c>
    </row>
    <row r="15" spans="1:73" ht="18" x14ac:dyDescent="0.25">
      <c r="A15" s="25"/>
      <c r="B15" s="26"/>
      <c r="C15" s="27"/>
      <c r="D15" s="32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30"/>
      <c r="P15" s="29"/>
      <c r="Q15" s="31"/>
    </row>
    <row r="16" spans="1:73" s="24" customFormat="1" ht="18" x14ac:dyDescent="0.25">
      <c r="A16" s="33"/>
      <c r="B16" s="34"/>
      <c r="C16" s="35"/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8">
        <f>A17</f>
        <v>52285</v>
      </c>
      <c r="P16" s="37"/>
      <c r="Q16" s="33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</row>
    <row r="17" spans="1:73" ht="33" x14ac:dyDescent="0.25">
      <c r="A17" s="25">
        <v>52285</v>
      </c>
      <c r="B17" s="26" t="s">
        <v>17</v>
      </c>
      <c r="C17" s="27">
        <v>44870</v>
      </c>
      <c r="D17" s="32">
        <v>5</v>
      </c>
      <c r="E17" s="29">
        <v>381000</v>
      </c>
      <c r="F17" s="29">
        <v>41303</v>
      </c>
      <c r="G17" s="29">
        <v>339697</v>
      </c>
      <c r="H17" s="29">
        <v>61145</v>
      </c>
      <c r="I17" s="29">
        <v>400842</v>
      </c>
      <c r="J17" s="29">
        <v>3396.9700000000003</v>
      </c>
      <c r="K17" s="29">
        <v>16984.850000000002</v>
      </c>
      <c r="L17" s="29"/>
      <c r="M17" s="29">
        <v>61145</v>
      </c>
      <c r="N17" s="29">
        <v>319315</v>
      </c>
      <c r="O17" s="30"/>
      <c r="P17" s="29">
        <v>99000</v>
      </c>
      <c r="Q17" s="31" t="s">
        <v>18</v>
      </c>
    </row>
    <row r="18" spans="1:73" ht="18" x14ac:dyDescent="0.25">
      <c r="A18" s="25">
        <v>52285</v>
      </c>
      <c r="B18" s="26" t="s">
        <v>14</v>
      </c>
      <c r="C18" s="27">
        <v>44621</v>
      </c>
      <c r="D18" s="32">
        <v>5</v>
      </c>
      <c r="E18" s="29">
        <v>61145</v>
      </c>
      <c r="F18" s="29"/>
      <c r="G18" s="29"/>
      <c r="H18" s="29"/>
      <c r="I18" s="29"/>
      <c r="J18" s="29"/>
      <c r="K18" s="29"/>
      <c r="L18" s="29"/>
      <c r="M18" s="29"/>
      <c r="N18" s="29">
        <v>61145</v>
      </c>
      <c r="O18" s="30"/>
      <c r="P18" s="29">
        <v>220315</v>
      </c>
      <c r="Q18" s="31" t="s">
        <v>19</v>
      </c>
    </row>
    <row r="19" spans="1:73" ht="18" x14ac:dyDescent="0.25">
      <c r="A19" s="25">
        <v>52285</v>
      </c>
      <c r="B19" s="26"/>
      <c r="C19" s="27"/>
      <c r="D19" s="32"/>
      <c r="E19" s="29"/>
      <c r="F19" s="29"/>
      <c r="G19" s="29">
        <v>0</v>
      </c>
      <c r="H19" s="29">
        <v>0</v>
      </c>
      <c r="I19" s="29">
        <v>0</v>
      </c>
      <c r="J19" s="29">
        <v>0</v>
      </c>
      <c r="K19" s="29"/>
      <c r="L19" s="29"/>
      <c r="M19" s="29"/>
      <c r="N19" s="29">
        <v>0</v>
      </c>
      <c r="O19" s="30"/>
      <c r="P19" s="29">
        <v>61145</v>
      </c>
      <c r="Q19" s="31" t="s">
        <v>20</v>
      </c>
    </row>
    <row r="20" spans="1:73" ht="18" x14ac:dyDescent="0.25">
      <c r="A20" s="25"/>
      <c r="B20" s="26"/>
      <c r="C20" s="27"/>
      <c r="D20" s="32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  <c r="P20" s="29"/>
      <c r="Q20" s="31"/>
    </row>
    <row r="21" spans="1:73" s="24" customFormat="1" ht="18" x14ac:dyDescent="0.25">
      <c r="A21" s="33"/>
      <c r="B21" s="34"/>
      <c r="C21" s="35"/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>
        <f>A22</f>
        <v>52634</v>
      </c>
      <c r="P21" s="37"/>
      <c r="Q21" s="33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</row>
    <row r="22" spans="1:73" ht="33" x14ac:dyDescent="0.25">
      <c r="A22" s="25">
        <v>52634</v>
      </c>
      <c r="B22" s="26" t="s">
        <v>21</v>
      </c>
      <c r="C22" s="27">
        <v>44870</v>
      </c>
      <c r="D22" s="32">
        <v>6</v>
      </c>
      <c r="E22" s="29">
        <v>381000</v>
      </c>
      <c r="F22" s="29">
        <v>46914</v>
      </c>
      <c r="G22" s="29">
        <v>334086</v>
      </c>
      <c r="H22" s="29">
        <v>60135</v>
      </c>
      <c r="I22" s="29">
        <v>394221</v>
      </c>
      <c r="J22" s="29">
        <v>3340.86</v>
      </c>
      <c r="K22" s="29">
        <v>16704.3</v>
      </c>
      <c r="L22" s="29"/>
      <c r="M22" s="29">
        <v>60135</v>
      </c>
      <c r="N22" s="29">
        <v>314041</v>
      </c>
      <c r="O22" s="30"/>
      <c r="P22" s="29">
        <v>99000</v>
      </c>
      <c r="Q22" s="31" t="s">
        <v>22</v>
      </c>
    </row>
    <row r="23" spans="1:73" ht="18" x14ac:dyDescent="0.25">
      <c r="A23" s="25">
        <v>52634</v>
      </c>
      <c r="B23" s="26" t="s">
        <v>23</v>
      </c>
      <c r="C23" s="27">
        <v>44986</v>
      </c>
      <c r="D23" s="32">
        <v>6</v>
      </c>
      <c r="E23" s="29">
        <v>60135</v>
      </c>
      <c r="F23" s="29"/>
      <c r="G23" s="29"/>
      <c r="H23" s="29"/>
      <c r="I23" s="29"/>
      <c r="J23" s="29"/>
      <c r="K23" s="29"/>
      <c r="L23" s="29"/>
      <c r="M23" s="29"/>
      <c r="N23" s="29">
        <v>60135</v>
      </c>
      <c r="O23" s="30"/>
      <c r="P23" s="29">
        <v>215041</v>
      </c>
      <c r="Q23" s="31" t="s">
        <v>24</v>
      </c>
    </row>
    <row r="24" spans="1:73" ht="18" x14ac:dyDescent="0.25">
      <c r="A24" s="25">
        <v>52634</v>
      </c>
      <c r="B24" s="26"/>
      <c r="C24" s="27"/>
      <c r="D24" s="32"/>
      <c r="E24" s="29"/>
      <c r="F24" s="29"/>
      <c r="G24" s="29">
        <v>0</v>
      </c>
      <c r="H24" s="29">
        <v>0</v>
      </c>
      <c r="I24" s="29">
        <v>0</v>
      </c>
      <c r="J24" s="29">
        <v>0</v>
      </c>
      <c r="K24" s="29"/>
      <c r="L24" s="29"/>
      <c r="M24" s="29"/>
      <c r="N24" s="29">
        <v>0</v>
      </c>
      <c r="O24" s="30"/>
      <c r="P24" s="29">
        <v>60135</v>
      </c>
      <c r="Q24" s="31" t="s">
        <v>25</v>
      </c>
    </row>
    <row r="25" spans="1:73" ht="18" x14ac:dyDescent="0.25">
      <c r="A25" s="25"/>
      <c r="B25" s="26"/>
      <c r="C25" s="27"/>
      <c r="D25" s="32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0"/>
      <c r="P25" s="29"/>
      <c r="Q25" s="31"/>
    </row>
    <row r="26" spans="1:73" s="24" customFormat="1" ht="18" x14ac:dyDescent="0.25">
      <c r="A26" s="33"/>
      <c r="B26" s="34"/>
      <c r="C26" s="35"/>
      <c r="D26" s="3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8">
        <f>A27</f>
        <v>53259</v>
      </c>
      <c r="P26" s="37"/>
      <c r="Q26" s="33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</row>
    <row r="27" spans="1:73" ht="33" x14ac:dyDescent="0.25">
      <c r="A27" s="25">
        <v>53259</v>
      </c>
      <c r="B27" s="26" t="s">
        <v>26</v>
      </c>
      <c r="C27" s="27">
        <v>44931</v>
      </c>
      <c r="D27" s="32">
        <v>8</v>
      </c>
      <c r="E27" s="29">
        <v>381000</v>
      </c>
      <c r="F27" s="29">
        <v>45153</v>
      </c>
      <c r="G27" s="29">
        <v>335847</v>
      </c>
      <c r="H27" s="29">
        <v>60452</v>
      </c>
      <c r="I27" s="29">
        <v>396299</v>
      </c>
      <c r="J27" s="29">
        <v>3358.4700000000003</v>
      </c>
      <c r="K27" s="29">
        <v>33584.700000000004</v>
      </c>
      <c r="L27" s="29"/>
      <c r="M27" s="29">
        <v>60452</v>
      </c>
      <c r="N27" s="29">
        <v>298904</v>
      </c>
      <c r="O27" s="30"/>
      <c r="P27" s="29">
        <v>298904</v>
      </c>
      <c r="Q27" s="31" t="s">
        <v>27</v>
      </c>
    </row>
    <row r="28" spans="1:73" ht="18" x14ac:dyDescent="0.25">
      <c r="A28" s="25">
        <v>53259</v>
      </c>
      <c r="B28" s="26" t="s">
        <v>28</v>
      </c>
      <c r="C28" s="27">
        <v>44932</v>
      </c>
      <c r="D28" s="32">
        <v>8</v>
      </c>
      <c r="E28" s="29">
        <v>60452</v>
      </c>
      <c r="F28" s="29"/>
      <c r="G28" s="29"/>
      <c r="H28" s="29"/>
      <c r="I28" s="29"/>
      <c r="J28" s="29"/>
      <c r="K28" s="29"/>
      <c r="L28" s="29"/>
      <c r="M28" s="29"/>
      <c r="N28" s="29">
        <v>60452</v>
      </c>
      <c r="O28" s="30"/>
      <c r="P28" s="29">
        <v>60452</v>
      </c>
      <c r="Q28" s="31" t="s">
        <v>29</v>
      </c>
    </row>
    <row r="29" spans="1:73" ht="18" x14ac:dyDescent="0.25">
      <c r="A29" s="25"/>
      <c r="B29" s="26"/>
      <c r="C29" s="27"/>
      <c r="D29" s="32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30"/>
      <c r="P29" s="29"/>
      <c r="Q29" s="31"/>
    </row>
    <row r="30" spans="1:73" s="24" customFormat="1" ht="18" x14ac:dyDescent="0.25">
      <c r="A30" s="33"/>
      <c r="B30" s="34"/>
      <c r="C30" s="35"/>
      <c r="D30" s="36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8">
        <f>A31</f>
        <v>54600</v>
      </c>
      <c r="P30" s="37"/>
      <c r="Q30" s="3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</row>
    <row r="31" spans="1:73" ht="49.5" x14ac:dyDescent="0.25">
      <c r="A31" s="25">
        <v>54600</v>
      </c>
      <c r="B31" s="26" t="s">
        <v>48</v>
      </c>
      <c r="C31" s="27">
        <v>45012</v>
      </c>
      <c r="D31" s="32">
        <v>13</v>
      </c>
      <c r="E31" s="29">
        <v>381000</v>
      </c>
      <c r="F31" s="29">
        <v>41356</v>
      </c>
      <c r="G31" s="29">
        <v>339644</v>
      </c>
      <c r="H31" s="29">
        <v>61136</v>
      </c>
      <c r="I31" s="29">
        <v>400780</v>
      </c>
      <c r="J31" s="29">
        <v>3396</v>
      </c>
      <c r="K31" s="29">
        <v>33964</v>
      </c>
      <c r="L31" s="29"/>
      <c r="M31" s="29">
        <v>61136</v>
      </c>
      <c r="N31" s="29">
        <v>302284</v>
      </c>
      <c r="O31" s="30"/>
      <c r="P31" s="29">
        <v>302284</v>
      </c>
      <c r="Q31" s="39" t="s">
        <v>30</v>
      </c>
    </row>
    <row r="32" spans="1:73" ht="18" x14ac:dyDescent="0.25">
      <c r="A32" s="25">
        <v>54600</v>
      </c>
      <c r="B32" s="26" t="s">
        <v>14</v>
      </c>
      <c r="C32" s="27">
        <v>45099</v>
      </c>
      <c r="D32" s="32">
        <v>13</v>
      </c>
      <c r="E32" s="29">
        <v>61136</v>
      </c>
      <c r="F32" s="29"/>
      <c r="G32" s="29"/>
      <c r="H32" s="29"/>
      <c r="I32" s="29"/>
      <c r="J32" s="29"/>
      <c r="K32" s="29"/>
      <c r="L32" s="29"/>
      <c r="M32" s="29"/>
      <c r="N32" s="29">
        <v>61136</v>
      </c>
      <c r="O32" s="30"/>
      <c r="P32" s="29">
        <v>61136</v>
      </c>
      <c r="Q32" s="31" t="s">
        <v>31</v>
      </c>
    </row>
    <row r="33" spans="1:73" ht="18" x14ac:dyDescent="0.25">
      <c r="A33" s="25"/>
      <c r="B33" s="26"/>
      <c r="C33" s="27"/>
      <c r="D33" s="32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30"/>
      <c r="P33" s="29"/>
      <c r="Q33" s="31"/>
    </row>
    <row r="34" spans="1:73" s="24" customFormat="1" ht="18" x14ac:dyDescent="0.25">
      <c r="A34" s="33"/>
      <c r="B34" s="34"/>
      <c r="C34" s="35"/>
      <c r="D34" s="3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8">
        <f>A35</f>
        <v>54701</v>
      </c>
      <c r="P34" s="37"/>
      <c r="Q34" s="33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</row>
    <row r="35" spans="1:73" ht="33" x14ac:dyDescent="0.25">
      <c r="A35" s="25">
        <v>54701</v>
      </c>
      <c r="B35" s="26" t="s">
        <v>32</v>
      </c>
      <c r="C35" s="27">
        <v>44977</v>
      </c>
      <c r="D35" s="32">
        <v>10</v>
      </c>
      <c r="E35" s="29">
        <v>381000</v>
      </c>
      <c r="F35" s="29">
        <v>47683</v>
      </c>
      <c r="G35" s="29">
        <v>333317</v>
      </c>
      <c r="H35" s="29">
        <v>59997</v>
      </c>
      <c r="I35" s="29">
        <v>393314</v>
      </c>
      <c r="J35" s="29">
        <v>3333.17</v>
      </c>
      <c r="K35" s="29">
        <v>16665.850000000002</v>
      </c>
      <c r="L35" s="29">
        <v>16665.850000000002</v>
      </c>
      <c r="M35" s="29">
        <v>59997</v>
      </c>
      <c r="N35" s="29">
        <v>296652</v>
      </c>
      <c r="O35" s="30"/>
      <c r="P35" s="29">
        <v>296652</v>
      </c>
      <c r="Q35" s="31" t="s">
        <v>33</v>
      </c>
    </row>
    <row r="36" spans="1:73" ht="18" x14ac:dyDescent="0.25">
      <c r="A36" s="25">
        <v>54701</v>
      </c>
      <c r="B36" s="26" t="s">
        <v>23</v>
      </c>
      <c r="C36" s="27">
        <v>45036</v>
      </c>
      <c r="D36" s="32">
        <v>10</v>
      </c>
      <c r="E36" s="29">
        <v>59997</v>
      </c>
      <c r="F36" s="29"/>
      <c r="G36" s="29"/>
      <c r="H36" s="29"/>
      <c r="I36" s="29"/>
      <c r="J36" s="29"/>
      <c r="K36" s="29"/>
      <c r="L36" s="29"/>
      <c r="M36" s="29"/>
      <c r="N36" s="29">
        <v>59997</v>
      </c>
      <c r="O36" s="30"/>
      <c r="P36" s="29">
        <v>59997</v>
      </c>
      <c r="Q36" s="31" t="s">
        <v>34</v>
      </c>
    </row>
    <row r="37" spans="1:73" ht="18" x14ac:dyDescent="0.25">
      <c r="A37" s="25"/>
      <c r="B37" s="26"/>
      <c r="C37" s="27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0"/>
      <c r="P37" s="29"/>
      <c r="Q37" s="31"/>
    </row>
    <row r="38" spans="1:73" s="24" customFormat="1" ht="18" x14ac:dyDescent="0.25">
      <c r="A38" s="33"/>
      <c r="B38" s="34"/>
      <c r="C38" s="35"/>
      <c r="D38" s="3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>
        <f>A39</f>
        <v>55068</v>
      </c>
      <c r="P38" s="37"/>
      <c r="Q38" s="33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</row>
    <row r="39" spans="1:73" ht="33" x14ac:dyDescent="0.25">
      <c r="A39" s="25">
        <v>55068</v>
      </c>
      <c r="B39" s="26" t="s">
        <v>35</v>
      </c>
      <c r="C39" s="27">
        <v>45061</v>
      </c>
      <c r="D39" s="32">
        <v>1</v>
      </c>
      <c r="E39" s="29">
        <v>381000</v>
      </c>
      <c r="F39" s="29">
        <v>46157</v>
      </c>
      <c r="G39" s="29">
        <v>334843</v>
      </c>
      <c r="H39" s="29">
        <v>60272</v>
      </c>
      <c r="I39" s="29">
        <v>395115</v>
      </c>
      <c r="J39" s="29">
        <v>3348</v>
      </c>
      <c r="K39" s="29">
        <v>33484.300000000003</v>
      </c>
      <c r="L39" s="29"/>
      <c r="M39" s="29">
        <v>60272</v>
      </c>
      <c r="N39" s="29">
        <f>ROUND(I39-SUM(J39:M39),0)</f>
        <v>298011</v>
      </c>
      <c r="O39" s="30"/>
      <c r="P39" s="29">
        <v>298011</v>
      </c>
      <c r="Q39" s="31" t="s">
        <v>36</v>
      </c>
    </row>
    <row r="40" spans="1:73" ht="18" x14ac:dyDescent="0.25">
      <c r="A40" s="25">
        <v>55068</v>
      </c>
      <c r="B40" s="26" t="s">
        <v>23</v>
      </c>
      <c r="C40" s="27"/>
      <c r="D40" s="32">
        <v>1</v>
      </c>
      <c r="E40" s="29">
        <f>M39</f>
        <v>60272</v>
      </c>
      <c r="F40" s="29"/>
      <c r="G40" s="29"/>
      <c r="H40" s="29"/>
      <c r="I40" s="29"/>
      <c r="J40" s="29"/>
      <c r="K40" s="29"/>
      <c r="L40" s="29"/>
      <c r="M40" s="29"/>
      <c r="N40" s="29">
        <f>E40</f>
        <v>60272</v>
      </c>
      <c r="O40" s="30"/>
      <c r="P40" s="29">
        <v>60272</v>
      </c>
      <c r="Q40" s="31" t="s">
        <v>47</v>
      </c>
    </row>
    <row r="41" spans="1:73" s="24" customFormat="1" ht="18" x14ac:dyDescent="0.25">
      <c r="A41" s="33"/>
      <c r="B41" s="34"/>
      <c r="C41" s="35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8">
        <f>A42</f>
        <v>59598</v>
      </c>
      <c r="P41" s="37"/>
      <c r="Q41" s="33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</row>
    <row r="42" spans="1:73" ht="33" x14ac:dyDescent="0.25">
      <c r="A42" s="25">
        <v>59598</v>
      </c>
      <c r="B42" s="26" t="s">
        <v>37</v>
      </c>
      <c r="C42" s="27">
        <v>45195</v>
      </c>
      <c r="D42" s="32">
        <v>3</v>
      </c>
      <c r="E42" s="29">
        <v>381000</v>
      </c>
      <c r="F42" s="29">
        <v>36890.35</v>
      </c>
      <c r="G42" s="29">
        <f>ROUND(E42-F42,)</f>
        <v>344110</v>
      </c>
      <c r="H42" s="29">
        <f>ROUND(G42*$H$6,0)</f>
        <v>61940</v>
      </c>
      <c r="I42" s="29">
        <f>G42+H42</f>
        <v>406050</v>
      </c>
      <c r="J42" s="29">
        <f>ROUND(G42*$J$6,)</f>
        <v>3441</v>
      </c>
      <c r="K42" s="29">
        <f>G42*$K$6</f>
        <v>17205.5</v>
      </c>
      <c r="L42" s="29">
        <f>G42*10%</f>
        <v>34411</v>
      </c>
      <c r="M42" s="29">
        <f>H42</f>
        <v>61940</v>
      </c>
      <c r="N42" s="29">
        <f>ROUND(I42-SUM(J42:M42),0)</f>
        <v>289053</v>
      </c>
      <c r="O42" s="30"/>
      <c r="P42" s="29">
        <v>289052</v>
      </c>
      <c r="Q42" s="31" t="s">
        <v>38</v>
      </c>
    </row>
    <row r="43" spans="1:73" ht="18" x14ac:dyDescent="0.25">
      <c r="A43" s="25">
        <v>59598</v>
      </c>
      <c r="B43" s="26" t="s">
        <v>23</v>
      </c>
      <c r="C43" s="27"/>
      <c r="D43" s="32">
        <v>3</v>
      </c>
      <c r="E43" s="29">
        <f>M42</f>
        <v>61940</v>
      </c>
      <c r="F43" s="29"/>
      <c r="G43" s="29"/>
      <c r="H43" s="29"/>
      <c r="I43" s="29"/>
      <c r="J43" s="29"/>
      <c r="K43" s="29"/>
      <c r="L43" s="29"/>
      <c r="M43" s="29"/>
      <c r="N43" s="29">
        <f>E43</f>
        <v>61940</v>
      </c>
      <c r="O43" s="30"/>
      <c r="P43" s="29">
        <v>61940</v>
      </c>
      <c r="Q43" s="31" t="s">
        <v>39</v>
      </c>
    </row>
    <row r="44" spans="1:73" s="24" customFormat="1" ht="18" x14ac:dyDescent="0.25">
      <c r="A44" s="33"/>
      <c r="B44" s="34"/>
      <c r="C44" s="35"/>
      <c r="D44" s="3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8">
        <v>64662</v>
      </c>
      <c r="P44" s="37"/>
      <c r="Q44" s="33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</row>
    <row r="45" spans="1:73" ht="18" x14ac:dyDescent="0.25">
      <c r="A45" s="40">
        <v>64662</v>
      </c>
      <c r="B45" s="41" t="s">
        <v>61</v>
      </c>
      <c r="C45" s="42">
        <v>45475</v>
      </c>
      <c r="D45" s="43">
        <v>4</v>
      </c>
      <c r="E45" s="44">
        <v>376897</v>
      </c>
      <c r="F45" s="44"/>
      <c r="G45" s="29">
        <f>ROUND(E45-F45,)</f>
        <v>376897</v>
      </c>
      <c r="H45" s="29">
        <f>ROUND(G45*$H$6,0)</f>
        <v>67841</v>
      </c>
      <c r="I45" s="29">
        <f>G45+H45</f>
        <v>444738</v>
      </c>
      <c r="J45" s="29">
        <f>ROUND(G45*$J$6,)</f>
        <v>3769</v>
      </c>
      <c r="K45" s="29">
        <f>G45*$K$6</f>
        <v>18844.850000000002</v>
      </c>
      <c r="L45" s="29">
        <v>20825</v>
      </c>
      <c r="M45" s="29">
        <f>H45</f>
        <v>67841</v>
      </c>
      <c r="N45" s="29">
        <f>ROUND(I45-SUM(J45:M45),0)</f>
        <v>333458</v>
      </c>
      <c r="O45" s="45"/>
      <c r="P45" s="44">
        <v>250000</v>
      </c>
      <c r="Q45" s="46" t="s">
        <v>40</v>
      </c>
    </row>
    <row r="46" spans="1:73" ht="18" x14ac:dyDescent="0.25">
      <c r="A46" s="40">
        <v>64662</v>
      </c>
      <c r="B46" s="26" t="s">
        <v>23</v>
      </c>
      <c r="C46" s="42"/>
      <c r="D46" s="43">
        <v>4</v>
      </c>
      <c r="E46" s="44">
        <f>M45</f>
        <v>67841</v>
      </c>
      <c r="F46" s="44"/>
      <c r="G46" s="44"/>
      <c r="H46" s="44"/>
      <c r="I46" s="44"/>
      <c r="J46" s="44"/>
      <c r="K46" s="44"/>
      <c r="L46" s="44"/>
      <c r="M46" s="44"/>
      <c r="N46" s="44">
        <f>E46</f>
        <v>67841</v>
      </c>
      <c r="O46" s="45"/>
      <c r="P46" s="44">
        <v>67842</v>
      </c>
      <c r="Q46" s="46" t="s">
        <v>44</v>
      </c>
    </row>
    <row r="47" spans="1:73" ht="18" x14ac:dyDescent="0.25">
      <c r="A47" s="40"/>
      <c r="B47" s="41"/>
      <c r="C47" s="42"/>
      <c r="D47" s="43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/>
      <c r="P47" s="44">
        <v>50000</v>
      </c>
      <c r="Q47" s="46" t="s">
        <v>46</v>
      </c>
    </row>
    <row r="48" spans="1:73" s="24" customFormat="1" ht="18" x14ac:dyDescent="0.25">
      <c r="A48" s="33"/>
      <c r="B48" s="34"/>
      <c r="C48" s="35"/>
      <c r="D48" s="3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8">
        <f>A49</f>
        <v>66323</v>
      </c>
      <c r="P48" s="37"/>
      <c r="Q48" s="33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</row>
    <row r="49" spans="1:17" ht="33" x14ac:dyDescent="0.25">
      <c r="A49" s="40">
        <v>66323</v>
      </c>
      <c r="B49" s="26" t="s">
        <v>43</v>
      </c>
      <c r="C49" s="42">
        <v>45574</v>
      </c>
      <c r="D49" s="43">
        <v>5</v>
      </c>
      <c r="E49" s="44">
        <v>343665</v>
      </c>
      <c r="F49" s="44"/>
      <c r="G49" s="29">
        <f>ROUND(E49-F49,)</f>
        <v>343665</v>
      </c>
      <c r="H49" s="29">
        <f>ROUND(G49*$H$6,0)</f>
        <v>61860</v>
      </c>
      <c r="I49" s="29">
        <f>G49+H49</f>
        <v>405525</v>
      </c>
      <c r="J49" s="29">
        <f>ROUND(G49*$J$6,)</f>
        <v>3437</v>
      </c>
      <c r="K49" s="29">
        <f>G49*$K$6</f>
        <v>17183.25</v>
      </c>
      <c r="L49" s="29"/>
      <c r="M49" s="29">
        <f>H49</f>
        <v>61860</v>
      </c>
      <c r="N49" s="29">
        <f>ROUND(I49-SUM(J49:M49),0)</f>
        <v>323045</v>
      </c>
      <c r="O49" s="45"/>
      <c r="P49" s="44">
        <v>200000</v>
      </c>
      <c r="Q49" s="46" t="s">
        <v>45</v>
      </c>
    </row>
    <row r="50" spans="1:17" ht="18" x14ac:dyDescent="0.25">
      <c r="A50" s="40">
        <v>66323</v>
      </c>
      <c r="B50" s="26" t="s">
        <v>23</v>
      </c>
      <c r="C50" s="42"/>
      <c r="D50" s="43">
        <v>5</v>
      </c>
      <c r="E50" s="44">
        <f>M49</f>
        <v>61860</v>
      </c>
      <c r="F50" s="44"/>
      <c r="G50" s="44"/>
      <c r="H50" s="44"/>
      <c r="I50" s="44"/>
      <c r="J50" s="44"/>
      <c r="K50" s="44"/>
      <c r="L50" s="44"/>
      <c r="M50" s="44"/>
      <c r="N50" s="44">
        <f>E50</f>
        <v>61860</v>
      </c>
      <c r="O50" s="45"/>
      <c r="P50" s="44"/>
      <c r="Q50" s="46"/>
    </row>
    <row r="51" spans="1:17" ht="18.75" thickBot="1" x14ac:dyDescent="0.3">
      <c r="A51" s="40"/>
      <c r="B51" s="41"/>
      <c r="C51" s="42"/>
      <c r="D51" s="43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5"/>
      <c r="P51" s="44"/>
      <c r="Q51" s="46"/>
    </row>
    <row r="52" spans="1:17" ht="18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8"/>
      <c r="K52" s="48"/>
      <c r="L52" s="48"/>
      <c r="M52" s="48"/>
      <c r="N52" s="48"/>
      <c r="O52" s="48"/>
      <c r="P52" s="48"/>
      <c r="Q52" s="47"/>
    </row>
    <row r="53" spans="1:17" ht="16.5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</row>
    <row r="54" spans="1:17" ht="18.75" thickBo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49"/>
      <c r="Q54" s="49"/>
    </row>
    <row r="56" spans="1:17" ht="15.75" thickBot="1" x14ac:dyDescent="0.3"/>
    <row r="57" spans="1:17" ht="15.75" thickBot="1" x14ac:dyDescent="0.3">
      <c r="H57" s="60"/>
      <c r="I57" s="61"/>
      <c r="J57" s="61"/>
      <c r="K57" s="61"/>
      <c r="L57" s="62"/>
    </row>
    <row r="58" spans="1:17" ht="15.75" thickBot="1" x14ac:dyDescent="0.3">
      <c r="H58" s="63"/>
      <c r="I58" s="64"/>
      <c r="J58" s="64"/>
      <c r="K58" s="64"/>
      <c r="L58" s="65"/>
    </row>
    <row r="59" spans="1:17" x14ac:dyDescent="0.25">
      <c r="H59" s="66"/>
      <c r="I59" s="67"/>
      <c r="J59" s="68"/>
      <c r="K59" s="69"/>
      <c r="L59" s="70"/>
    </row>
    <row r="60" spans="1:17" x14ac:dyDescent="0.25">
      <c r="H60" s="50"/>
      <c r="I60" s="51"/>
      <c r="J60" s="52"/>
      <c r="K60" s="53"/>
      <c r="L60" s="54"/>
    </row>
    <row r="61" spans="1:17" x14ac:dyDescent="0.25">
      <c r="H61" s="3"/>
      <c r="I61" s="4"/>
      <c r="J61" s="5"/>
      <c r="K61" s="53"/>
      <c r="L61" s="54"/>
    </row>
    <row r="62" spans="1:17" x14ac:dyDescent="0.25">
      <c r="H62" s="50"/>
      <c r="I62" s="51"/>
      <c r="J62" s="52"/>
      <c r="K62" s="53"/>
      <c r="L62" s="54"/>
    </row>
    <row r="63" spans="1:17" ht="15.75" thickBot="1" x14ac:dyDescent="0.3">
      <c r="H63" s="55"/>
      <c r="I63" s="56"/>
      <c r="J63" s="57"/>
      <c r="K63" s="58"/>
      <c r="L63" s="59"/>
    </row>
  </sheetData>
  <mergeCells count="11">
    <mergeCell ref="H62:J62"/>
    <mergeCell ref="K62:L62"/>
    <mergeCell ref="H63:J63"/>
    <mergeCell ref="K63:L63"/>
    <mergeCell ref="H57:L57"/>
    <mergeCell ref="H58:L58"/>
    <mergeCell ref="H59:J59"/>
    <mergeCell ref="K59:L59"/>
    <mergeCell ref="H60:J60"/>
    <mergeCell ref="K60:L60"/>
    <mergeCell ref="K61:L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2025-05-27T09:54:13Z</dcterms:modified>
</cp:coreProperties>
</file>