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Admin\Downloads\Task\Task\Pratiksha\Raja Tenders\"/>
    </mc:Choice>
  </mc:AlternateContent>
  <xr:revisionPtr revIDLastSave="0" documentId="13_ncr:1_{4996EF19-9399-4A30-B0B4-78D14B416D65}" xr6:coauthVersionLast="47" xr6:coauthVersionMax="47" xr10:uidLastSave="{00000000-0000-0000-0000-000000000000}"/>
  <bookViews>
    <workbookView xWindow="-96" yWindow="0" windowWidth="11712" windowHeight="1233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5" i="1" l="1"/>
  <c r="M15" i="1" s="1"/>
  <c r="J15" i="1" l="1"/>
  <c r="K15" i="1"/>
  <c r="H15" i="1"/>
  <c r="N15" i="1" s="1"/>
  <c r="E16" i="1" s="1"/>
  <c r="P16" i="1" s="1"/>
  <c r="L15" i="1"/>
  <c r="Q12" i="1"/>
  <c r="G13" i="1"/>
  <c r="M13" i="1" s="1"/>
  <c r="G18" i="1"/>
  <c r="H18" i="1" s="1"/>
  <c r="M18" i="1"/>
  <c r="I15" i="1" l="1"/>
  <c r="P15" i="1" s="1"/>
  <c r="J13" i="1"/>
  <c r="H13" i="1"/>
  <c r="N13" i="1" s="1"/>
  <c r="E14" i="1" s="1"/>
  <c r="P14" i="1" s="1"/>
  <c r="L13" i="1"/>
  <c r="K13" i="1"/>
  <c r="K18" i="1"/>
  <c r="N18" i="1"/>
  <c r="I18" i="1"/>
  <c r="L18" i="1"/>
  <c r="J18" i="1"/>
  <c r="O19" i="1"/>
  <c r="M29" i="1" s="1"/>
  <c r="I13" i="1" l="1"/>
  <c r="P13" i="1" s="1"/>
  <c r="W13" i="1" s="1"/>
  <c r="P18" i="1"/>
  <c r="Q7" i="1"/>
  <c r="G8" i="1" l="1"/>
  <c r="L8" i="1" l="1"/>
  <c r="M8" i="1"/>
  <c r="J8" i="1"/>
  <c r="H8" i="1"/>
  <c r="N8" i="1" s="1"/>
  <c r="E9" i="1" s="1"/>
  <c r="K8" i="1"/>
  <c r="P9" i="1" l="1"/>
  <c r="I8" i="1"/>
  <c r="P8" i="1" s="1"/>
  <c r="W8" i="1" l="1"/>
  <c r="W19" i="1" s="1"/>
  <c r="T9" i="1"/>
  <c r="L19" i="1" l="1"/>
  <c r="K19" i="1"/>
  <c r="M19" i="1" l="1"/>
  <c r="M27" i="1" s="1"/>
  <c r="U19" i="1"/>
  <c r="N19" i="1" l="1"/>
  <c r="P19" i="1" l="1"/>
  <c r="U21" i="1" s="1"/>
  <c r="M28" i="1" s="1"/>
</calcChain>
</file>

<file path=xl/sharedStrings.xml><?xml version="1.0" encoding="utf-8"?>
<sst xmlns="http://schemas.openxmlformats.org/spreadsheetml/2006/main" count="52" uniqueCount="44">
  <si>
    <t>Amount</t>
  </si>
  <si>
    <t>PAYMENT NOTE No.</t>
  </si>
  <si>
    <t>UTR</t>
  </si>
  <si>
    <t>TDS Amount @ 1% on BASIC AMOUNT</t>
  </si>
  <si>
    <t>Balance Payable Amount Rs. -</t>
  </si>
  <si>
    <t>Total Paid Amount Rs. -</t>
  </si>
  <si>
    <t>Testing Deposit</t>
  </si>
  <si>
    <t>Excess Hold</t>
  </si>
  <si>
    <t>Total Hold</t>
  </si>
  <si>
    <t>Advance / Surplus</t>
  </si>
  <si>
    <t>Debit</t>
  </si>
  <si>
    <t>Nil</t>
  </si>
  <si>
    <t>24-01-2024 IFT/IFT24024026247/RIUP23/4286/RAJA TRADERS 92917.00</t>
  </si>
  <si>
    <t>GST</t>
  </si>
  <si>
    <t>22-03-2024 IFT/IFT24082070379/RIUP23/4909/RAJA TRADERS 45905.00</t>
  </si>
  <si>
    <t>18-09-2024 IFT/IFT24262025345/RIUP24/1500/RAJA TRADERS 150000.00</t>
  </si>
  <si>
    <t>Raja Tenders</t>
  </si>
  <si>
    <t>04-10-2024 IFT/IFT24278067321/RIUP24/2121/RAJA TRADERS 36929.00</t>
  </si>
  <si>
    <t>18-10-2024 IFT/IFT24292027610/RIUP24/2216/RAJA TRADERS 73159.00</t>
  </si>
  <si>
    <t>30-10-2024 IFT/IFT24304255887/RIUP24/2366/RAJA TRADERS 99000.00</t>
  </si>
  <si>
    <t>Updated On 24-12-2024</t>
  </si>
  <si>
    <t>23-12-2024 IFT/IFT24358031289/RIUP24/2726/RAJA TENDERS 34656.00</t>
  </si>
  <si>
    <t>Total_Amount</t>
  </si>
  <si>
    <t>Final_Amount</t>
  </si>
  <si>
    <t>GST_SD_Amount</t>
  </si>
  <si>
    <t>PMC_No</t>
  </si>
  <si>
    <t>Invoice_Details</t>
  </si>
  <si>
    <t>Invoice_Date</t>
  </si>
  <si>
    <t>Invoice_No</t>
  </si>
  <si>
    <t>Basic_Amount</t>
  </si>
  <si>
    <t>Debit_Amount</t>
  </si>
  <si>
    <t>After_Debit_Amount</t>
  </si>
  <si>
    <t>GST_Amount</t>
  </si>
  <si>
    <t>TDS_Amount</t>
  </si>
  <si>
    <t>SD_Amount</t>
  </si>
  <si>
    <t>On_Commission</t>
  </si>
  <si>
    <t>Subcontractor:</t>
  </si>
  <si>
    <t>State:</t>
  </si>
  <si>
    <t>Uttar Pradesh</t>
  </si>
  <si>
    <t>District:</t>
  </si>
  <si>
    <t>Shamli</t>
  </si>
  <si>
    <t>Block:</t>
  </si>
  <si>
    <t>JAMALPUR VILLAGE PIPE LINE WORK</t>
  </si>
  <si>
    <t xml:space="preserve">TANDA  VILLAGE  PIPE LAYING WORK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</si>
</sst>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 * #,##0.00_ ;_ * \-#,##0.00_ ;_ * &quot;-&quot;??_ ;_ @_ 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3" tint="0.39997558519241921"/>
      <name val="Comic Sans MS"/>
      <family val="4"/>
    </font>
    <font>
      <sz val="9"/>
      <color theme="1"/>
      <name val="Comic Sans MS"/>
      <family val="4"/>
    </font>
    <font>
      <b/>
      <sz val="9"/>
      <color theme="4" tint="-0.249977111117893"/>
      <name val="Comic Sans MS"/>
      <family val="4"/>
    </font>
    <font>
      <b/>
      <sz val="9"/>
      <color theme="1"/>
      <name val="Comic Sans MS"/>
      <family val="4"/>
    </font>
    <font>
      <b/>
      <sz val="11"/>
      <color theme="1"/>
      <name val="Calibri"/>
      <family val="2"/>
      <scheme val="minor"/>
    </font>
    <font>
      <b/>
      <sz val="12"/>
      <color theme="1"/>
      <name val="Comic Sans MS"/>
      <family val="4"/>
    </font>
    <font>
      <b/>
      <sz val="11"/>
      <name val="Calibri"/>
      <family val="2"/>
      <scheme val="minor"/>
    </font>
    <font>
      <sz val="14"/>
      <color theme="1"/>
      <name val="Comic Sans MS"/>
      <family val="4"/>
    </font>
    <font>
      <sz val="14"/>
      <color theme="3" tint="0.39997558519241921"/>
      <name val="Times New Roman"/>
      <family val="1"/>
    </font>
    <font>
      <sz val="10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74">
    <xf numFmtId="0" fontId="0" fillId="0" borderId="0" xfId="0"/>
    <xf numFmtId="15" fontId="3" fillId="2" borderId="8" xfId="0" applyNumberFormat="1" applyFont="1" applyFill="1" applyBorder="1" applyAlignment="1">
      <alignment horizontal="center" vertical="center"/>
    </xf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164" fontId="0" fillId="2" borderId="0" xfId="1" applyNumberFormat="1" applyFont="1" applyFill="1" applyBorder="1" applyAlignment="1">
      <alignment vertical="center"/>
    </xf>
    <xf numFmtId="164" fontId="2" fillId="2" borderId="0" xfId="1" applyNumberFormat="1" applyFont="1" applyFill="1" applyBorder="1" applyAlignment="1">
      <alignment vertical="center"/>
    </xf>
    <xf numFmtId="164" fontId="3" fillId="2" borderId="0" xfId="1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3" fillId="2" borderId="2" xfId="0" applyFont="1" applyFill="1" applyBorder="1" applyAlignment="1">
      <alignment vertical="center"/>
    </xf>
    <xf numFmtId="164" fontId="3" fillId="2" borderId="0" xfId="1" applyNumberFormat="1" applyFont="1" applyFill="1" applyBorder="1" applyAlignment="1">
      <alignment vertical="center"/>
    </xf>
    <xf numFmtId="0" fontId="4" fillId="2" borderId="0" xfId="0" applyFont="1" applyFill="1" applyAlignment="1">
      <alignment vertical="center"/>
    </xf>
    <xf numFmtId="164" fontId="3" fillId="2" borderId="8" xfId="1" applyNumberFormat="1" applyFont="1" applyFill="1" applyBorder="1" applyAlignment="1">
      <alignment vertical="center"/>
    </xf>
    <xf numFmtId="164" fontId="3" fillId="2" borderId="5" xfId="1" applyNumberFormat="1" applyFont="1" applyFill="1" applyBorder="1" applyAlignment="1">
      <alignment vertical="center"/>
    </xf>
    <xf numFmtId="164" fontId="3" fillId="2" borderId="6" xfId="1" applyNumberFormat="1" applyFont="1" applyFill="1" applyBorder="1" applyAlignment="1">
      <alignment vertical="center"/>
    </xf>
    <xf numFmtId="164" fontId="3" fillId="2" borderId="9" xfId="1" applyNumberFormat="1" applyFont="1" applyFill="1" applyBorder="1" applyAlignment="1">
      <alignment vertical="center"/>
    </xf>
    <xf numFmtId="164" fontId="0" fillId="2" borderId="0" xfId="1" applyNumberFormat="1" applyFont="1" applyFill="1" applyAlignment="1">
      <alignment vertical="center"/>
    </xf>
    <xf numFmtId="15" fontId="3" fillId="3" borderId="8" xfId="0" applyNumberFormat="1" applyFont="1" applyFill="1" applyBorder="1" applyAlignment="1">
      <alignment horizontal="center" vertical="center"/>
    </xf>
    <xf numFmtId="164" fontId="3" fillId="3" borderId="7" xfId="1" applyNumberFormat="1" applyFont="1" applyFill="1" applyBorder="1" applyAlignment="1">
      <alignment vertical="center"/>
    </xf>
    <xf numFmtId="0" fontId="0" fillId="3" borderId="0" xfId="0" applyFill="1" applyAlignment="1">
      <alignment vertical="center"/>
    </xf>
    <xf numFmtId="164" fontId="3" fillId="3" borderId="8" xfId="1" applyNumberFormat="1" applyFont="1" applyFill="1" applyBorder="1" applyAlignment="1">
      <alignment vertical="center"/>
    </xf>
    <xf numFmtId="0" fontId="5" fillId="2" borderId="16" xfId="0" applyFont="1" applyFill="1" applyBorder="1" applyAlignment="1">
      <alignment horizontal="center" vertical="center" wrapText="1"/>
    </xf>
    <xf numFmtId="0" fontId="0" fillId="2" borderId="8" xfId="0" applyFill="1" applyBorder="1" applyAlignment="1">
      <alignment vertical="center"/>
    </xf>
    <xf numFmtId="0" fontId="5" fillId="2" borderId="8" xfId="0" applyFont="1" applyFill="1" applyBorder="1" applyAlignment="1">
      <alignment horizontal="center" vertical="center" wrapText="1"/>
    </xf>
    <xf numFmtId="0" fontId="0" fillId="3" borderId="8" xfId="0" applyFill="1" applyBorder="1" applyAlignment="1">
      <alignment vertical="center"/>
    </xf>
    <xf numFmtId="0" fontId="5" fillId="4" borderId="8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0" fillId="0" borderId="8" xfId="0" applyBorder="1" applyAlignment="1">
      <alignment vertical="center"/>
    </xf>
    <xf numFmtId="14" fontId="3" fillId="2" borderId="8" xfId="1" applyNumberFormat="1" applyFont="1" applyFill="1" applyBorder="1" applyAlignment="1">
      <alignment vertical="center"/>
    </xf>
    <xf numFmtId="0" fontId="3" fillId="3" borderId="8" xfId="0" applyFont="1" applyFill="1" applyBorder="1" applyAlignment="1">
      <alignment horizontal="center" vertical="center" wrapText="1"/>
    </xf>
    <xf numFmtId="164" fontId="5" fillId="2" borderId="8" xfId="1" applyNumberFormat="1" applyFont="1" applyFill="1" applyBorder="1" applyAlignment="1">
      <alignment vertical="center"/>
    </xf>
    <xf numFmtId="164" fontId="5" fillId="2" borderId="9" xfId="1" applyNumberFormat="1" applyFont="1" applyFill="1" applyBorder="1" applyAlignment="1">
      <alignment vertical="center"/>
    </xf>
    <xf numFmtId="0" fontId="0" fillId="3" borderId="7" xfId="0" applyFill="1" applyBorder="1" applyAlignment="1">
      <alignment vertical="center"/>
    </xf>
    <xf numFmtId="9" fontId="3" fillId="3" borderId="7" xfId="1" applyNumberFormat="1" applyFont="1" applyFill="1" applyBorder="1" applyAlignment="1">
      <alignment vertical="center"/>
    </xf>
    <xf numFmtId="0" fontId="5" fillId="4" borderId="7" xfId="0" applyFont="1" applyFill="1" applyBorder="1" applyAlignment="1">
      <alignment horizontal="center" vertical="center" wrapText="1"/>
    </xf>
    <xf numFmtId="0" fontId="0" fillId="2" borderId="9" xfId="0" applyFill="1" applyBorder="1" applyAlignment="1">
      <alignment vertical="center"/>
    </xf>
    <xf numFmtId="9" fontId="3" fillId="2" borderId="9" xfId="1" applyNumberFormat="1" applyFont="1" applyFill="1" applyBorder="1" applyAlignment="1">
      <alignment vertical="center"/>
    </xf>
    <xf numFmtId="0" fontId="5" fillId="2" borderId="9" xfId="0" applyFont="1" applyFill="1" applyBorder="1" applyAlignment="1">
      <alignment horizontal="center" vertical="center" wrapText="1"/>
    </xf>
    <xf numFmtId="164" fontId="3" fillId="0" borderId="8" xfId="1" applyNumberFormat="1" applyFont="1" applyFill="1" applyBorder="1" applyAlignment="1">
      <alignment vertical="center"/>
    </xf>
    <xf numFmtId="164" fontId="3" fillId="2" borderId="8" xfId="1" applyNumberFormat="1" applyFont="1" applyFill="1" applyBorder="1" applyAlignment="1">
      <alignment vertical="center" wrapText="1"/>
    </xf>
    <xf numFmtId="164" fontId="7" fillId="2" borderId="13" xfId="1" applyNumberFormat="1" applyFont="1" applyFill="1" applyBorder="1" applyAlignment="1">
      <alignment horizontal="center" vertical="center"/>
    </xf>
    <xf numFmtId="164" fontId="7" fillId="2" borderId="15" xfId="1" applyNumberFormat="1" applyFont="1" applyFill="1" applyBorder="1" applyAlignment="1">
      <alignment horizontal="center" vertical="center"/>
    </xf>
    <xf numFmtId="164" fontId="7" fillId="2" borderId="13" xfId="1" applyNumberFormat="1" applyFont="1" applyFill="1" applyBorder="1" applyAlignment="1">
      <alignment horizontal="right"/>
    </xf>
    <xf numFmtId="164" fontId="7" fillId="2" borderId="14" xfId="1" applyNumberFormat="1" applyFont="1" applyFill="1" applyBorder="1" applyAlignment="1">
      <alignment horizontal="right"/>
    </xf>
    <xf numFmtId="164" fontId="7" fillId="2" borderId="11" xfId="1" applyNumberFormat="1" applyFont="1" applyFill="1" applyBorder="1" applyAlignment="1">
      <alignment horizontal="center" vertical="center"/>
    </xf>
    <xf numFmtId="164" fontId="7" fillId="2" borderId="2" xfId="1" applyNumberFormat="1" applyFont="1" applyFill="1" applyBorder="1" applyAlignment="1">
      <alignment horizontal="center" vertical="center"/>
    </xf>
    <xf numFmtId="164" fontId="7" fillId="2" borderId="12" xfId="1" applyNumberFormat="1" applyFont="1" applyFill="1" applyBorder="1" applyAlignment="1">
      <alignment horizontal="center" vertical="center"/>
    </xf>
    <xf numFmtId="164" fontId="7" fillId="2" borderId="3" xfId="1" applyNumberFormat="1" applyFont="1" applyFill="1" applyBorder="1" applyAlignment="1">
      <alignment horizontal="center" vertical="center"/>
    </xf>
    <xf numFmtId="164" fontId="7" fillId="2" borderId="4" xfId="1" applyNumberFormat="1" applyFont="1" applyFill="1" applyBorder="1" applyAlignment="1">
      <alignment horizontal="center" vertical="center"/>
    </xf>
    <xf numFmtId="164" fontId="7" fillId="2" borderId="10" xfId="1" applyNumberFormat="1" applyFont="1" applyFill="1" applyBorder="1" applyAlignment="1">
      <alignment horizontal="center" vertical="center"/>
    </xf>
    <xf numFmtId="164" fontId="7" fillId="2" borderId="13" xfId="1" applyNumberFormat="1" applyFont="1" applyFill="1" applyBorder="1" applyAlignment="1">
      <alignment horizontal="center"/>
    </xf>
    <xf numFmtId="164" fontId="7" fillId="2" borderId="14" xfId="1" applyNumberFormat="1" applyFont="1" applyFill="1" applyBorder="1" applyAlignment="1">
      <alignment horizontal="center"/>
    </xf>
    <xf numFmtId="164" fontId="7" fillId="2" borderId="3" xfId="1" applyNumberFormat="1" applyFont="1" applyFill="1" applyBorder="1" applyAlignment="1">
      <alignment horizontal="center"/>
    </xf>
    <xf numFmtId="164" fontId="7" fillId="2" borderId="10" xfId="1" applyNumberFormat="1" applyFont="1" applyFill="1" applyBorder="1" applyAlignment="1">
      <alignment horizontal="center"/>
    </xf>
    <xf numFmtId="0" fontId="6" fillId="2" borderId="16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vertical="center"/>
    </xf>
    <xf numFmtId="14" fontId="6" fillId="2" borderId="16" xfId="0" applyNumberFormat="1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43" fontId="8" fillId="2" borderId="16" xfId="1" applyFont="1" applyFill="1" applyBorder="1" applyAlignment="1">
      <alignment horizontal="center" vertical="center"/>
    </xf>
    <xf numFmtId="43" fontId="6" fillId="2" borderId="16" xfId="1" applyFont="1" applyFill="1" applyBorder="1" applyAlignment="1">
      <alignment horizontal="center" vertical="center"/>
    </xf>
    <xf numFmtId="0" fontId="6" fillId="0" borderId="0" xfId="0" applyFont="1"/>
    <xf numFmtId="164" fontId="10" fillId="2" borderId="1" xfId="2" applyFont="1" applyFill="1" applyBorder="1" applyAlignment="1">
      <alignment vertical="center"/>
    </xf>
    <xf numFmtId="164" fontId="10" fillId="2" borderId="2" xfId="2" applyFont="1" applyFill="1" applyBorder="1" applyAlignment="1">
      <alignment vertical="center"/>
    </xf>
    <xf numFmtId="0" fontId="11" fillId="2" borderId="2" xfId="0" applyFont="1" applyFill="1" applyBorder="1" applyAlignment="1">
      <alignment vertical="center"/>
    </xf>
    <xf numFmtId="164" fontId="9" fillId="2" borderId="0" xfId="1" applyNumberFormat="1" applyFont="1" applyFill="1" applyBorder="1" applyAlignment="1">
      <alignment vertical="center"/>
    </xf>
    <xf numFmtId="0" fontId="6" fillId="2" borderId="16" xfId="0" applyNumberFormat="1" applyFont="1" applyFill="1" applyBorder="1" applyAlignment="1">
      <alignment horizontal="center" vertical="center"/>
    </xf>
    <xf numFmtId="0" fontId="3" fillId="2" borderId="8" xfId="0" applyNumberFormat="1" applyFont="1" applyFill="1" applyBorder="1" applyAlignment="1">
      <alignment horizontal="center" vertical="center"/>
    </xf>
    <xf numFmtId="0" fontId="3" fillId="3" borderId="8" xfId="0" applyNumberFormat="1" applyFont="1" applyFill="1" applyBorder="1" applyAlignment="1">
      <alignment horizontal="center" vertical="center"/>
    </xf>
    <xf numFmtId="0" fontId="0" fillId="2" borderId="0" xfId="0" applyNumberFormat="1" applyFill="1" applyAlignment="1">
      <alignment horizontal="center" vertical="center"/>
    </xf>
    <xf numFmtId="0" fontId="2" fillId="2" borderId="0" xfId="1" applyNumberFormat="1" applyFont="1" applyFill="1" applyBorder="1" applyAlignment="1">
      <alignment horizontal="center" vertical="center"/>
    </xf>
    <xf numFmtId="0" fontId="3" fillId="2" borderId="2" xfId="0" applyNumberFormat="1" applyFont="1" applyFill="1" applyBorder="1" applyAlignment="1">
      <alignment horizontal="center" vertical="center"/>
    </xf>
    <xf numFmtId="0" fontId="3" fillId="2" borderId="9" xfId="1" applyNumberFormat="1" applyFont="1" applyFill="1" applyBorder="1" applyAlignment="1">
      <alignment horizontal="center" vertical="center"/>
    </xf>
    <xf numFmtId="0" fontId="3" fillId="3" borderId="7" xfId="1" applyNumberFormat="1" applyFont="1" applyFill="1" applyBorder="1" applyAlignment="1">
      <alignment horizontal="center" vertical="center"/>
    </xf>
    <xf numFmtId="0" fontId="3" fillId="2" borderId="8" xfId="1" applyNumberFormat="1" applyFont="1" applyFill="1" applyBorder="1" applyAlignment="1">
      <alignment horizontal="center" vertical="center"/>
    </xf>
    <xf numFmtId="0" fontId="3" fillId="2" borderId="5" xfId="1" applyNumberFormat="1" applyFont="1" applyFill="1" applyBorder="1" applyAlignment="1">
      <alignment horizontal="center" vertical="center"/>
    </xf>
  </cellXfs>
  <cellStyles count="3">
    <cellStyle name="Comma" xfId="1" builtinId="3"/>
    <cellStyle name="Comma 2" xfId="2" xr:uid="{16005298-9ECC-431E-9E64-EE722A645F6E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0"/>
  <sheetViews>
    <sheetView tabSelected="1" zoomScale="72" zoomScaleNormal="115" workbookViewId="0">
      <selection activeCell="C14" sqref="C14"/>
    </sheetView>
  </sheetViews>
  <sheetFormatPr defaultColWidth="9" defaultRowHeight="24.9" customHeight="1" x14ac:dyDescent="0.3"/>
  <cols>
    <col min="1" max="1" width="9" style="2"/>
    <col min="2" max="2" width="30" style="2" customWidth="1"/>
    <col min="3" max="3" width="13.44140625" style="2" bestFit="1" customWidth="1"/>
    <col min="4" max="4" width="11.5546875" style="67" bestFit="1" customWidth="1"/>
    <col min="5" max="5" width="13.33203125" style="2" bestFit="1" customWidth="1"/>
    <col min="6" max="7" width="13.33203125" style="2" customWidth="1"/>
    <col min="8" max="8" width="14.6640625" style="15" customWidth="1"/>
    <col min="9" max="9" width="12.88671875" style="15" bestFit="1" customWidth="1"/>
    <col min="10" max="10" width="10.6640625" style="2" bestFit="1" customWidth="1"/>
    <col min="11" max="11" width="12.5546875" style="2" customWidth="1"/>
    <col min="12" max="12" width="12.6640625" style="2" customWidth="1"/>
    <col min="13" max="13" width="14" style="2" bestFit="1" customWidth="1"/>
    <col min="14" max="16" width="14.88671875" style="2" customWidth="1"/>
    <col min="17" max="17" width="7.33203125" style="2" customWidth="1"/>
    <col min="18" max="18" width="21.6640625" style="2" hidden="1" customWidth="1"/>
    <col min="19" max="19" width="12.6640625" style="2" hidden="1" customWidth="1"/>
    <col min="20" max="20" width="14.5546875" style="2" hidden="1" customWidth="1"/>
    <col min="21" max="21" width="19.6640625" style="2" bestFit="1" customWidth="1"/>
    <col min="22" max="22" width="101.44140625" style="2" customWidth="1"/>
    <col min="23" max="23" width="12.5546875" style="2" bestFit="1" customWidth="1"/>
    <col min="24" max="16384" width="9" style="2"/>
  </cols>
  <sheetData>
    <row r="1" spans="1:23" ht="24.9" customHeight="1" thickBot="1" x14ac:dyDescent="0.35">
      <c r="A1" s="59" t="s">
        <v>36</v>
      </c>
      <c r="B1" s="63" t="s">
        <v>16</v>
      </c>
      <c r="E1" s="3"/>
      <c r="F1" s="3"/>
      <c r="G1" s="3"/>
      <c r="H1" s="4"/>
      <c r="I1" s="4"/>
    </row>
    <row r="2" spans="1:23" ht="24.9" customHeight="1" thickBot="1" x14ac:dyDescent="0.35">
      <c r="A2" s="59" t="s">
        <v>37</v>
      </c>
      <c r="B2" s="60" t="s">
        <v>38</v>
      </c>
      <c r="C2" s="5"/>
      <c r="D2" s="68" t="s">
        <v>16</v>
      </c>
      <c r="G2" s="6"/>
      <c r="I2" s="6"/>
      <c r="J2" s="7"/>
      <c r="K2" s="7"/>
      <c r="L2" s="7"/>
      <c r="M2" s="7"/>
      <c r="N2" s="7"/>
      <c r="O2" s="7"/>
      <c r="P2" s="7"/>
      <c r="Q2" s="7"/>
      <c r="R2" s="7"/>
      <c r="S2" s="7"/>
      <c r="T2" s="7"/>
    </row>
    <row r="3" spans="1:23" ht="24.9" customHeight="1" thickBot="1" x14ac:dyDescent="0.35">
      <c r="A3" s="59" t="s">
        <v>39</v>
      </c>
      <c r="B3" s="61" t="s">
        <v>40</v>
      </c>
      <c r="C3" s="5"/>
      <c r="D3" s="68"/>
      <c r="G3" s="6"/>
      <c r="I3" s="6"/>
      <c r="J3" s="7"/>
      <c r="K3" s="7"/>
      <c r="L3" s="7"/>
      <c r="M3" s="7"/>
      <c r="N3" s="7"/>
      <c r="O3" s="7"/>
      <c r="P3" s="7"/>
      <c r="Q3" s="7"/>
      <c r="R3" s="7"/>
      <c r="S3" s="7"/>
      <c r="T3" s="7"/>
    </row>
    <row r="4" spans="1:23" ht="24.9" customHeight="1" thickBot="1" x14ac:dyDescent="0.35">
      <c r="A4" s="59" t="s">
        <v>41</v>
      </c>
      <c r="B4" s="62" t="s">
        <v>40</v>
      </c>
      <c r="C4" s="8"/>
      <c r="D4" s="69"/>
      <c r="E4" s="8"/>
      <c r="F4" s="7"/>
      <c r="G4" s="7"/>
      <c r="H4" s="9"/>
      <c r="I4" s="9"/>
      <c r="J4" s="7"/>
      <c r="K4" s="7"/>
      <c r="L4" s="7"/>
      <c r="M4" s="7"/>
      <c r="R4" s="7"/>
      <c r="S4" s="10"/>
      <c r="T4" s="10"/>
      <c r="U4" s="10"/>
      <c r="V4" s="10"/>
    </row>
    <row r="5" spans="1:23" ht="24.9" customHeight="1" x14ac:dyDescent="0.3">
      <c r="A5" s="54" t="s">
        <v>25</v>
      </c>
      <c r="B5" s="53" t="s">
        <v>26</v>
      </c>
      <c r="C5" s="55" t="s">
        <v>27</v>
      </c>
      <c r="D5" s="64" t="s">
        <v>28</v>
      </c>
      <c r="E5" s="53" t="s">
        <v>29</v>
      </c>
      <c r="F5" s="53" t="s">
        <v>30</v>
      </c>
      <c r="G5" s="56" t="s">
        <v>31</v>
      </c>
      <c r="H5" s="57" t="s">
        <v>32</v>
      </c>
      <c r="I5" s="58" t="s">
        <v>0</v>
      </c>
      <c r="J5" s="53" t="s">
        <v>33</v>
      </c>
      <c r="K5" s="53" t="s">
        <v>34</v>
      </c>
      <c r="L5" s="53" t="s">
        <v>35</v>
      </c>
      <c r="M5" s="20" t="s">
        <v>6</v>
      </c>
      <c r="N5" s="53" t="s">
        <v>24</v>
      </c>
      <c r="O5" s="20" t="s">
        <v>7</v>
      </c>
      <c r="P5" s="53" t="s">
        <v>23</v>
      </c>
      <c r="Q5" s="20"/>
      <c r="R5" s="20" t="s">
        <v>1</v>
      </c>
      <c r="S5" s="20" t="s">
        <v>0</v>
      </c>
      <c r="T5" s="20" t="s">
        <v>3</v>
      </c>
      <c r="U5" s="53" t="s">
        <v>22</v>
      </c>
      <c r="V5" s="53" t="s">
        <v>2</v>
      </c>
      <c r="W5" s="20"/>
    </row>
    <row r="6" spans="1:23" ht="24.9" customHeight="1" thickBot="1" x14ac:dyDescent="0.35">
      <c r="A6" s="34"/>
      <c r="B6" s="14"/>
      <c r="C6" s="14"/>
      <c r="D6" s="70"/>
      <c r="E6" s="14"/>
      <c r="F6" s="14"/>
      <c r="G6" s="14"/>
      <c r="H6" s="35">
        <v>0.18</v>
      </c>
      <c r="I6" s="14"/>
      <c r="J6" s="35">
        <v>0.01</v>
      </c>
      <c r="K6" s="35">
        <v>0.05</v>
      </c>
      <c r="L6" s="35">
        <v>0.1</v>
      </c>
      <c r="M6" s="35">
        <v>0.1</v>
      </c>
      <c r="N6" s="35">
        <v>0.18</v>
      </c>
      <c r="O6" s="35"/>
      <c r="P6" s="14"/>
      <c r="Q6" s="36"/>
      <c r="R6" s="14"/>
      <c r="S6" s="14"/>
      <c r="T6" s="35">
        <v>0.01</v>
      </c>
      <c r="U6" s="14"/>
      <c r="V6" s="14"/>
      <c r="W6" s="14"/>
    </row>
    <row r="7" spans="1:23" s="18" customFormat="1" ht="24.9" customHeight="1" x14ac:dyDescent="0.3">
      <c r="A7" s="31"/>
      <c r="B7" s="17"/>
      <c r="C7" s="17"/>
      <c r="D7" s="71"/>
      <c r="E7" s="17"/>
      <c r="F7" s="17"/>
      <c r="G7" s="17"/>
      <c r="H7" s="32"/>
      <c r="I7" s="17"/>
      <c r="J7" s="32"/>
      <c r="K7" s="32"/>
      <c r="L7" s="32"/>
      <c r="M7" s="32"/>
      <c r="N7" s="32"/>
      <c r="O7" s="32"/>
      <c r="P7" s="17"/>
      <c r="Q7" s="33">
        <f>A8</f>
        <v>61685</v>
      </c>
      <c r="R7" s="17"/>
      <c r="S7" s="17"/>
      <c r="T7" s="32"/>
      <c r="U7" s="17"/>
      <c r="V7" s="17"/>
      <c r="W7" s="17"/>
    </row>
    <row r="8" spans="1:23" ht="24.9" customHeight="1" x14ac:dyDescent="0.3">
      <c r="A8" s="21">
        <v>61685</v>
      </c>
      <c r="B8" s="25" t="s">
        <v>42</v>
      </c>
      <c r="C8" s="1">
        <v>45299</v>
      </c>
      <c r="D8" s="65">
        <v>1</v>
      </c>
      <c r="E8" s="11">
        <v>321500</v>
      </c>
      <c r="F8" s="11">
        <v>66472</v>
      </c>
      <c r="G8" s="11">
        <f>E8-F8</f>
        <v>255028</v>
      </c>
      <c r="H8" s="11">
        <f>G8*H6</f>
        <v>45905.04</v>
      </c>
      <c r="I8" s="11">
        <f>G8+H8</f>
        <v>300933.03999999998</v>
      </c>
      <c r="J8" s="11">
        <f>G8*J6</f>
        <v>2550.2800000000002</v>
      </c>
      <c r="K8" s="11">
        <f>G8*K6</f>
        <v>12751.400000000001</v>
      </c>
      <c r="L8" s="11">
        <f>G8*L6</f>
        <v>25502.800000000003</v>
      </c>
      <c r="M8" s="11">
        <f>G8*M6</f>
        <v>25502.800000000003</v>
      </c>
      <c r="N8" s="11">
        <f>H8</f>
        <v>45905.04</v>
      </c>
      <c r="O8" s="11">
        <v>95804</v>
      </c>
      <c r="P8" s="11">
        <f>I8-SUM(J8:O8)</f>
        <v>92916.719999999972</v>
      </c>
      <c r="Q8" s="22"/>
      <c r="R8" s="11"/>
      <c r="S8" s="11"/>
      <c r="T8" s="11"/>
      <c r="U8" s="11">
        <v>92917</v>
      </c>
      <c r="V8" s="26" t="s">
        <v>12</v>
      </c>
      <c r="W8" s="11">
        <f>SUM(P8:P9)-SUM(U8:U9)</f>
        <v>-0.2400000000197906</v>
      </c>
    </row>
    <row r="9" spans="1:23" ht="24.9" customHeight="1" x14ac:dyDescent="0.3">
      <c r="A9" s="21">
        <v>61685</v>
      </c>
      <c r="B9" s="11" t="s">
        <v>13</v>
      </c>
      <c r="C9" s="27"/>
      <c r="D9" s="72">
        <v>1</v>
      </c>
      <c r="E9" s="11">
        <f>N8</f>
        <v>45905.04</v>
      </c>
      <c r="F9" s="11"/>
      <c r="G9" s="11"/>
      <c r="H9" s="11"/>
      <c r="I9" s="11"/>
      <c r="J9" s="11"/>
      <c r="K9" s="11"/>
      <c r="L9" s="11"/>
      <c r="M9" s="11"/>
      <c r="N9" s="11"/>
      <c r="O9" s="11"/>
      <c r="P9" s="11">
        <f>E9</f>
        <v>45905.04</v>
      </c>
      <c r="Q9" s="22"/>
      <c r="R9" s="11"/>
      <c r="S9" s="11"/>
      <c r="T9" s="11">
        <f>S9*$T$6</f>
        <v>0</v>
      </c>
      <c r="U9" s="11">
        <v>45905</v>
      </c>
      <c r="V9" s="26" t="s">
        <v>14</v>
      </c>
      <c r="W9" s="11"/>
    </row>
    <row r="10" spans="1:23" ht="24.9" customHeight="1" x14ac:dyDescent="0.3">
      <c r="A10" s="21"/>
      <c r="B10" s="11"/>
      <c r="C10" s="27"/>
      <c r="D10" s="72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22"/>
      <c r="R10" s="11"/>
      <c r="S10" s="11"/>
      <c r="T10" s="11"/>
      <c r="U10" s="11"/>
      <c r="V10" s="26"/>
      <c r="W10" s="11"/>
    </row>
    <row r="11" spans="1:23" ht="24.9" customHeight="1" x14ac:dyDescent="0.3">
      <c r="A11" s="21"/>
      <c r="B11" s="11"/>
      <c r="C11" s="27"/>
      <c r="D11" s="72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22"/>
      <c r="R11" s="11"/>
      <c r="S11" s="11"/>
      <c r="T11" s="11"/>
      <c r="U11" s="11"/>
      <c r="V11" s="26"/>
      <c r="W11" s="11"/>
    </row>
    <row r="12" spans="1:23" s="18" customFormat="1" ht="24.9" customHeight="1" x14ac:dyDescent="0.3">
      <c r="A12" s="23"/>
      <c r="B12" s="28"/>
      <c r="C12" s="16"/>
      <c r="D12" s="66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24">
        <f>A13</f>
        <v>65509</v>
      </c>
      <c r="R12" s="19"/>
      <c r="S12" s="19"/>
      <c r="T12" s="19"/>
      <c r="U12" s="19"/>
      <c r="V12" s="23"/>
      <c r="W12" s="19"/>
    </row>
    <row r="13" spans="1:23" ht="24.9" customHeight="1" x14ac:dyDescent="0.3">
      <c r="A13" s="21">
        <v>65509</v>
      </c>
      <c r="B13" s="38" t="s">
        <v>43</v>
      </c>
      <c r="C13" s="1">
        <v>45521</v>
      </c>
      <c r="D13" s="72">
        <v>2</v>
      </c>
      <c r="E13" s="11">
        <v>406440</v>
      </c>
      <c r="F13" s="11"/>
      <c r="G13" s="37">
        <f t="shared" ref="G13" si="0">ROUND(E13-F13,)</f>
        <v>406440</v>
      </c>
      <c r="H13" s="37">
        <f t="shared" ref="H13" si="1">ROUND(G13*$H$6,0)</f>
        <v>73159</v>
      </c>
      <c r="I13" s="37">
        <f t="shared" ref="I13" si="2">G13+H13</f>
        <v>479599</v>
      </c>
      <c r="J13" s="37">
        <f t="shared" ref="J13" si="3">ROUND(G13*$J$6,)</f>
        <v>4064</v>
      </c>
      <c r="K13" s="37">
        <f t="shared" ref="K13" si="4">ROUND(G13*$K$6,)</f>
        <v>20322</v>
      </c>
      <c r="L13" s="37">
        <f t="shared" ref="L13" si="5">ROUND(G13*$L$6,)</f>
        <v>40644</v>
      </c>
      <c r="M13" s="37">
        <f t="shared" ref="M13" si="6">ROUND(G13*$M$6,)</f>
        <v>40644</v>
      </c>
      <c r="N13" s="37">
        <f t="shared" ref="N13" si="7">H13</f>
        <v>73159</v>
      </c>
      <c r="O13" s="37">
        <v>113837</v>
      </c>
      <c r="P13" s="37">
        <f>ROUND(I13-SUM(J13:O13),0)</f>
        <v>186929</v>
      </c>
      <c r="Q13" s="22"/>
      <c r="R13" s="11"/>
      <c r="S13" s="11"/>
      <c r="T13" s="11"/>
      <c r="U13" s="11">
        <v>150000</v>
      </c>
      <c r="V13" s="26" t="s">
        <v>15</v>
      </c>
      <c r="W13" s="11">
        <f>SUM(P13:P17)-SUM(U13:U17)</f>
        <v>43475</v>
      </c>
    </row>
    <row r="14" spans="1:23" ht="24.9" customHeight="1" x14ac:dyDescent="0.3">
      <c r="A14" s="21">
        <v>65509</v>
      </c>
      <c r="B14" s="11" t="s">
        <v>13</v>
      </c>
      <c r="C14" s="1"/>
      <c r="D14" s="72">
        <v>2</v>
      </c>
      <c r="E14" s="11">
        <f>N13</f>
        <v>73159</v>
      </c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>
        <f>E14</f>
        <v>73159</v>
      </c>
      <c r="Q14" s="22"/>
      <c r="R14" s="11"/>
      <c r="S14" s="11"/>
      <c r="T14" s="11"/>
      <c r="U14" s="11">
        <v>36929</v>
      </c>
      <c r="V14" s="26" t="s">
        <v>17</v>
      </c>
      <c r="W14" s="11"/>
    </row>
    <row r="15" spans="1:23" ht="24.9" customHeight="1" x14ac:dyDescent="0.3">
      <c r="A15" s="21">
        <v>65509</v>
      </c>
      <c r="B15" s="38" t="s">
        <v>43</v>
      </c>
      <c r="C15" s="1">
        <v>45588</v>
      </c>
      <c r="D15" s="72">
        <v>3</v>
      </c>
      <c r="E15" s="11">
        <v>245033</v>
      </c>
      <c r="F15" s="11">
        <v>52500</v>
      </c>
      <c r="G15" s="37">
        <f t="shared" ref="G15" si="8">ROUND(E15-F15,)</f>
        <v>192533</v>
      </c>
      <c r="H15" s="37">
        <f t="shared" ref="H15" si="9">ROUND(G15*$H$6,0)</f>
        <v>34656</v>
      </c>
      <c r="I15" s="37">
        <f t="shared" ref="I15" si="10">G15+H15</f>
        <v>227189</v>
      </c>
      <c r="J15" s="37">
        <f t="shared" ref="J15" si="11">ROUND(G15*$J$6,)</f>
        <v>1925</v>
      </c>
      <c r="K15" s="37">
        <f t="shared" ref="K15" si="12">ROUND(G15*$K$6,)</f>
        <v>9627</v>
      </c>
      <c r="L15" s="37">
        <f t="shared" ref="L15" si="13">ROUND(G15*$L$6,)</f>
        <v>19253</v>
      </c>
      <c r="M15" s="37">
        <f t="shared" ref="M15" si="14">ROUND(G15*$M$6,)</f>
        <v>19253</v>
      </c>
      <c r="N15" s="37">
        <f t="shared" ref="N15" si="15">H15</f>
        <v>34656</v>
      </c>
      <c r="O15" s="37">
        <v>0</v>
      </c>
      <c r="P15" s="37">
        <f>ROUND(I15-SUM(J15:O15),0)</f>
        <v>142475</v>
      </c>
      <c r="Q15" s="22"/>
      <c r="R15" s="11"/>
      <c r="S15" s="11"/>
      <c r="T15" s="11"/>
      <c r="U15" s="11">
        <v>73159</v>
      </c>
      <c r="V15" s="26" t="s">
        <v>18</v>
      </c>
      <c r="W15" s="11"/>
    </row>
    <row r="16" spans="1:23" ht="24.9" customHeight="1" x14ac:dyDescent="0.3">
      <c r="A16" s="21">
        <v>65509</v>
      </c>
      <c r="B16" s="11" t="s">
        <v>13</v>
      </c>
      <c r="C16" s="27"/>
      <c r="D16" s="72">
        <v>3</v>
      </c>
      <c r="E16" s="11">
        <f>N15</f>
        <v>34656</v>
      </c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>
        <f>E16</f>
        <v>34656</v>
      </c>
      <c r="Q16" s="22"/>
      <c r="R16" s="11"/>
      <c r="S16" s="11"/>
      <c r="T16" s="11"/>
      <c r="U16" s="11">
        <v>99000</v>
      </c>
      <c r="V16" s="26" t="s">
        <v>19</v>
      </c>
      <c r="W16" s="11"/>
    </row>
    <row r="17" spans="1:23" ht="24.9" customHeight="1" x14ac:dyDescent="0.3">
      <c r="A17" s="21">
        <v>65509</v>
      </c>
      <c r="B17" s="11"/>
      <c r="C17" s="27"/>
      <c r="D17" s="72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22"/>
      <c r="R17" s="11"/>
      <c r="S17" s="11"/>
      <c r="T17" s="11"/>
      <c r="U17" s="11">
        <v>34656</v>
      </c>
      <c r="V17" s="26" t="s">
        <v>21</v>
      </c>
      <c r="W17" s="11"/>
    </row>
    <row r="18" spans="1:23" s="18" customFormat="1" ht="24.9" customHeight="1" x14ac:dyDescent="0.3">
      <c r="A18" s="23"/>
      <c r="B18" s="28"/>
      <c r="C18" s="16"/>
      <c r="D18" s="66"/>
      <c r="E18" s="19"/>
      <c r="F18" s="19"/>
      <c r="G18" s="19">
        <f t="shared" ref="G18" si="16">ROUND(E18-F18,)</f>
        <v>0</v>
      </c>
      <c r="H18" s="19">
        <f t="shared" ref="H18" si="17">ROUND(G18*$H$6,0)</f>
        <v>0</v>
      </c>
      <c r="I18" s="19">
        <f t="shared" ref="I18" si="18">G18+H18</f>
        <v>0</v>
      </c>
      <c r="J18" s="19">
        <f t="shared" ref="J18" si="19">ROUND(G18*$J$6,)</f>
        <v>0</v>
      </c>
      <c r="K18" s="19">
        <f t="shared" ref="K18" si="20">ROUND(G18*$K$6,)</f>
        <v>0</v>
      </c>
      <c r="L18" s="19">
        <f t="shared" ref="L18" si="21">ROUND(G18*$L$6,)</f>
        <v>0</v>
      </c>
      <c r="M18" s="19">
        <f t="shared" ref="M18" si="22">ROUND(G18*$M$6,)</f>
        <v>0</v>
      </c>
      <c r="N18" s="19">
        <f t="shared" ref="N18" si="23">H18</f>
        <v>0</v>
      </c>
      <c r="O18" s="19"/>
      <c r="P18" s="19">
        <f>ROUND(I18-SUM(J18:N18),0)</f>
        <v>0</v>
      </c>
      <c r="Q18" s="24"/>
      <c r="R18" s="19"/>
      <c r="S18" s="19"/>
      <c r="T18" s="19"/>
      <c r="U18" s="19"/>
      <c r="V18" s="23"/>
      <c r="W18" s="19"/>
    </row>
    <row r="19" spans="1:23" ht="24.9" customHeight="1" x14ac:dyDescent="0.3">
      <c r="A19" s="11"/>
      <c r="B19" s="11"/>
      <c r="C19" s="11"/>
      <c r="D19" s="72"/>
      <c r="E19" s="11"/>
      <c r="F19" s="11"/>
      <c r="G19" s="11"/>
      <c r="H19" s="11"/>
      <c r="I19" s="11"/>
      <c r="J19" s="11"/>
      <c r="K19" s="29">
        <f t="shared" ref="K19:P19" si="24">SUM(K8:K18)</f>
        <v>42700.4</v>
      </c>
      <c r="L19" s="29">
        <f t="shared" si="24"/>
        <v>85399.8</v>
      </c>
      <c r="M19" s="29">
        <f t="shared" si="24"/>
        <v>85399.8</v>
      </c>
      <c r="N19" s="29">
        <f t="shared" si="24"/>
        <v>153720.04</v>
      </c>
      <c r="O19" s="29">
        <f t="shared" si="24"/>
        <v>209641</v>
      </c>
      <c r="P19" s="29">
        <f t="shared" si="24"/>
        <v>576040.76</v>
      </c>
      <c r="Q19" s="29"/>
      <c r="R19" s="29" t="s">
        <v>5</v>
      </c>
      <c r="S19" s="29"/>
      <c r="T19" s="29"/>
      <c r="U19" s="29">
        <f>SUM(U6:U18)</f>
        <v>532566</v>
      </c>
      <c r="V19" s="11"/>
      <c r="W19" s="29">
        <f>SUM(W8:W18)</f>
        <v>43474.75999999998</v>
      </c>
    </row>
    <row r="20" spans="1:23" ht="24.9" customHeight="1" x14ac:dyDescent="0.3">
      <c r="A20" s="11"/>
      <c r="B20" s="11"/>
      <c r="C20" s="11"/>
      <c r="D20" s="72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</row>
    <row r="21" spans="1:23" ht="24.9" customHeight="1" thickBot="1" x14ac:dyDescent="0.35">
      <c r="A21" s="14"/>
      <c r="B21" s="14"/>
      <c r="C21" s="14"/>
      <c r="D21" s="70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30" t="s">
        <v>4</v>
      </c>
      <c r="S21" s="14"/>
      <c r="T21" s="14"/>
      <c r="U21" s="30">
        <f>P19-U19</f>
        <v>43474.760000000009</v>
      </c>
      <c r="V21" s="14"/>
      <c r="W21" s="14"/>
    </row>
    <row r="22" spans="1:23" ht="24.9" customHeight="1" x14ac:dyDescent="0.3">
      <c r="A22" s="12"/>
      <c r="B22" s="12"/>
      <c r="C22" s="12"/>
      <c r="D22" s="73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3"/>
      <c r="V22" s="12"/>
    </row>
    <row r="24" spans="1:23" ht="24.9" customHeight="1" thickBot="1" x14ac:dyDescent="0.35"/>
    <row r="25" spans="1:23" ht="24.9" customHeight="1" thickBot="1" x14ac:dyDescent="0.35">
      <c r="K25" s="43" t="s">
        <v>16</v>
      </c>
      <c r="L25" s="44"/>
      <c r="M25" s="44"/>
      <c r="N25" s="45"/>
    </row>
    <row r="26" spans="1:23" ht="24.9" customHeight="1" thickBot="1" x14ac:dyDescent="0.35">
      <c r="K26" s="46" t="s">
        <v>20</v>
      </c>
      <c r="L26" s="47"/>
      <c r="M26" s="47"/>
      <c r="N26" s="48"/>
    </row>
    <row r="27" spans="1:23" ht="24.9" customHeight="1" thickBot="1" x14ac:dyDescent="0.55000000000000004">
      <c r="K27" s="46" t="s">
        <v>8</v>
      </c>
      <c r="L27" s="47"/>
      <c r="M27" s="49">
        <f>K19+L19+M19</f>
        <v>213500</v>
      </c>
      <c r="N27" s="50"/>
    </row>
    <row r="28" spans="1:23" ht="24.9" customHeight="1" thickBot="1" x14ac:dyDescent="0.55000000000000004">
      <c r="K28" s="46" t="s">
        <v>9</v>
      </c>
      <c r="L28" s="47"/>
      <c r="M28" s="49">
        <f>U21</f>
        <v>43474.760000000009</v>
      </c>
      <c r="N28" s="50"/>
    </row>
    <row r="29" spans="1:23" ht="24.9" customHeight="1" thickBot="1" x14ac:dyDescent="0.55000000000000004">
      <c r="K29" s="46" t="s">
        <v>7</v>
      </c>
      <c r="L29" s="48"/>
      <c r="M29" s="51">
        <f>O19</f>
        <v>209641</v>
      </c>
      <c r="N29" s="52"/>
    </row>
    <row r="30" spans="1:23" ht="24.9" customHeight="1" thickBot="1" x14ac:dyDescent="0.55000000000000004">
      <c r="K30" s="39" t="s">
        <v>10</v>
      </c>
      <c r="L30" s="40"/>
      <c r="M30" s="41" t="s">
        <v>11</v>
      </c>
      <c r="N30" s="42"/>
    </row>
  </sheetData>
  <mergeCells count="10">
    <mergeCell ref="K30:L30"/>
    <mergeCell ref="M30:N30"/>
    <mergeCell ref="K25:N25"/>
    <mergeCell ref="K26:N26"/>
    <mergeCell ref="K27:L27"/>
    <mergeCell ref="M27:N27"/>
    <mergeCell ref="K28:L28"/>
    <mergeCell ref="M28:N28"/>
    <mergeCell ref="K29:L29"/>
    <mergeCell ref="M29:N2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 GRAM 17</dc:creator>
  <cp:lastModifiedBy>Laxmi Civil</cp:lastModifiedBy>
  <cp:lastPrinted>2022-06-10T14:20:18Z</cp:lastPrinted>
  <dcterms:created xsi:type="dcterms:W3CDTF">2022-06-10T14:11:52Z</dcterms:created>
  <dcterms:modified xsi:type="dcterms:W3CDTF">2025-05-28T07:12:28Z</dcterms:modified>
</cp:coreProperties>
</file>