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Shahrukh Shaikh (3)\Shahrukh Shaikh\"/>
    </mc:Choice>
  </mc:AlternateContent>
  <xr:revisionPtr revIDLastSave="0" documentId="13_ncr:1_{7D306B8E-5397-41F2-892F-5EB856C375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Sheet1!$E$1:$E$147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K102" i="1" l="1"/>
  <c r="J102" i="1"/>
  <c r="H102" i="1"/>
  <c r="I102" i="1" s="1"/>
  <c r="M102" i="1"/>
  <c r="E103" i="1" s="1"/>
  <c r="N103" i="1" s="1"/>
  <c r="N102" i="1" l="1"/>
  <c r="G134" i="1"/>
  <c r="K134" i="1" s="1"/>
  <c r="G109" i="1"/>
  <c r="M109" i="1" s="1"/>
  <c r="H134" i="1" l="1"/>
  <c r="M134" i="1" s="1"/>
  <c r="J134" i="1"/>
  <c r="H109" i="1"/>
  <c r="J109" i="1"/>
  <c r="K109" i="1"/>
  <c r="G93" i="1"/>
  <c r="J93" i="1" s="1"/>
  <c r="G91" i="1"/>
  <c r="G89" i="1"/>
  <c r="G87" i="1"/>
  <c r="K87" i="1" s="1"/>
  <c r="N108" i="1"/>
  <c r="N98" i="1"/>
  <c r="N101" i="1"/>
  <c r="N120" i="1"/>
  <c r="N114" i="1"/>
  <c r="O131" i="1"/>
  <c r="G132" i="1"/>
  <c r="H132" i="1" s="1"/>
  <c r="M132" i="1" s="1"/>
  <c r="E133" i="1" s="1"/>
  <c r="N133" i="1" s="1"/>
  <c r="G128" i="1"/>
  <c r="I109" i="1" l="1"/>
  <c r="N109" i="1" s="1"/>
  <c r="E110" i="1"/>
  <c r="N110" i="1" s="1"/>
  <c r="E135" i="1"/>
  <c r="N135" i="1" s="1"/>
  <c r="I134" i="1"/>
  <c r="N134" i="1" s="1"/>
  <c r="H93" i="1"/>
  <c r="M93" i="1" s="1"/>
  <c r="E94" i="1" s="1"/>
  <c r="N94" i="1" s="1"/>
  <c r="K93" i="1"/>
  <c r="K91" i="1"/>
  <c r="J91" i="1"/>
  <c r="H91" i="1"/>
  <c r="M91" i="1" s="1"/>
  <c r="E92" i="1" s="1"/>
  <c r="N92" i="1" s="1"/>
  <c r="K89" i="1"/>
  <c r="J89" i="1"/>
  <c r="H89" i="1"/>
  <c r="M89" i="1" s="1"/>
  <c r="E90" i="1" s="1"/>
  <c r="N90" i="1" s="1"/>
  <c r="H87" i="1"/>
  <c r="M87" i="1" s="1"/>
  <c r="E88" i="1" s="1"/>
  <c r="N88" i="1" s="1"/>
  <c r="J87" i="1"/>
  <c r="I132" i="1"/>
  <c r="J132" i="1"/>
  <c r="K132" i="1"/>
  <c r="J128" i="1"/>
  <c r="K128" i="1"/>
  <c r="H128" i="1"/>
  <c r="M128" i="1" s="1"/>
  <c r="E129" i="1" s="1"/>
  <c r="N129" i="1" s="1"/>
  <c r="I93" i="1" l="1"/>
  <c r="N93" i="1" s="1"/>
  <c r="I91" i="1"/>
  <c r="N91" i="1" s="1"/>
  <c r="I89" i="1"/>
  <c r="N89" i="1" s="1"/>
  <c r="I87" i="1"/>
  <c r="N87" i="1" s="1"/>
  <c r="N132" i="1"/>
  <c r="I128" i="1"/>
  <c r="N128" i="1" s="1"/>
  <c r="G126" i="1" l="1"/>
  <c r="K126" i="1" s="1"/>
  <c r="H126" i="1" l="1"/>
  <c r="M126" i="1" s="1"/>
  <c r="E127" i="1" s="1"/>
  <c r="N127" i="1" s="1"/>
  <c r="J126" i="1"/>
  <c r="I126" i="1" l="1"/>
  <c r="N126" i="1" s="1"/>
  <c r="E113" i="1" l="1"/>
  <c r="G113" i="1" s="1"/>
  <c r="K113" i="1" s="1"/>
  <c r="J113" i="1" l="1"/>
  <c r="M113" i="1"/>
  <c r="E115" i="1" s="1"/>
  <c r="N115" i="1" s="1"/>
  <c r="H113" i="1"/>
  <c r="G119" i="1"/>
  <c r="E118" i="1"/>
  <c r="G118" i="1" s="1"/>
  <c r="K118" i="1" s="1"/>
  <c r="J119" i="1" l="1"/>
  <c r="K119" i="1"/>
  <c r="I113" i="1"/>
  <c r="N113" i="1" s="1"/>
  <c r="H118" i="1"/>
  <c r="M118" i="1" s="1"/>
  <c r="J118" i="1"/>
  <c r="H119" i="1"/>
  <c r="M119" i="1" l="1"/>
  <c r="E121" i="1" s="1"/>
  <c r="N121" i="1" s="1"/>
  <c r="I119" i="1"/>
  <c r="I118" i="1"/>
  <c r="N118" i="1" s="1"/>
  <c r="N119" i="1" l="1"/>
  <c r="E123" i="1"/>
  <c r="G123" i="1" s="1"/>
  <c r="H123" i="1" l="1"/>
  <c r="M123" i="1" s="1"/>
  <c r="E124" i="1" s="1"/>
  <c r="N124" i="1" s="1"/>
  <c r="J123" i="1"/>
  <c r="K123" i="1"/>
  <c r="I123" i="1" l="1"/>
  <c r="N123" i="1" s="1"/>
  <c r="E112" i="1"/>
  <c r="G112" i="1" s="1"/>
  <c r="K112" i="1" s="1"/>
  <c r="J112" i="1" l="1"/>
  <c r="M112" i="1"/>
  <c r="H112" i="1"/>
  <c r="G100" i="1"/>
  <c r="J100" i="1" s="1"/>
  <c r="I112" i="1" l="1"/>
  <c r="N112" i="1" s="1"/>
  <c r="K100" i="1"/>
  <c r="H100" i="1"/>
  <c r="I100" i="1" s="1"/>
  <c r="M100" i="1"/>
  <c r="G82" i="1"/>
  <c r="I82" i="1" s="1"/>
  <c r="N82" i="1" s="1"/>
  <c r="G81" i="1"/>
  <c r="E80" i="1"/>
  <c r="G80" i="1" s="1"/>
  <c r="K80" i="1" l="1"/>
  <c r="M81" i="1"/>
  <c r="K81" i="1"/>
  <c r="N100" i="1"/>
  <c r="J80" i="1"/>
  <c r="M80" i="1"/>
  <c r="H80" i="1"/>
  <c r="J81" i="1"/>
  <c r="H81" i="1"/>
  <c r="G107" i="1"/>
  <c r="J107" i="1" s="1"/>
  <c r="I81" i="1" l="1"/>
  <c r="N81" i="1" s="1"/>
  <c r="I80" i="1"/>
  <c r="K107" i="1"/>
  <c r="H107" i="1"/>
  <c r="I107" i="1" s="1"/>
  <c r="M107" i="1"/>
  <c r="G97" i="1"/>
  <c r="K97" i="1" s="1"/>
  <c r="N80" i="1" l="1"/>
  <c r="M97" i="1"/>
  <c r="H97" i="1"/>
  <c r="I97" i="1" s="1"/>
  <c r="J97" i="1"/>
  <c r="N107" i="1"/>
  <c r="G85" i="1"/>
  <c r="K85" i="1" l="1"/>
  <c r="N97" i="1"/>
  <c r="J85" i="1"/>
  <c r="H85" i="1"/>
  <c r="M85" i="1" l="1"/>
  <c r="I85" i="1"/>
  <c r="E86" i="1" l="1"/>
  <c r="N86" i="1" s="1"/>
  <c r="N85" i="1"/>
</calcChain>
</file>

<file path=xl/sharedStrings.xml><?xml version="1.0" encoding="utf-8"?>
<sst xmlns="http://schemas.openxmlformats.org/spreadsheetml/2006/main" count="187" uniqueCount="146">
  <si>
    <t>Amount</t>
  </si>
  <si>
    <t>UTR</t>
  </si>
  <si>
    <t>Rajdhani Services</t>
  </si>
  <si>
    <t>30-06-2023 NEFT/AXISP00402149243/RIUP23/949/RAJDHANI SERVICE 88050.00</t>
  </si>
  <si>
    <t>06-06-2023 NEFT/AXISP00395970527/RIUP23/537/RAJDHANI SERVICE 24750.00</t>
  </si>
  <si>
    <t xml:space="preserve">Pump Lowering Work </t>
  </si>
  <si>
    <t>Kasauli Village Pump house work</t>
  </si>
  <si>
    <t>16-06-2023 NEFT/AXISP00399009127/RIUP23/667/RAJDHANI SERVICE 142253.00</t>
  </si>
  <si>
    <t>Malpura Village Pump house work</t>
  </si>
  <si>
    <t>GST Release Note</t>
  </si>
  <si>
    <t>06-05-2023 NEFT/AXISP00387805319/RIUP23/096/RAJDHANI SERVICE 153086.00</t>
  </si>
  <si>
    <t>29-05-2023 NEFT/AXISP00393085068/RIUP23/429/RAJDHANI SERVICE 134390.00</t>
  </si>
  <si>
    <t>12-06-2023 NEFT/AXISP00397636783/RIUP23/598/RAJDHANI SERVICE 30961.00</t>
  </si>
  <si>
    <t>28-06-2023 NEFT/AXISP00401332294/RIUP23/905/RAJDHANI SERVICE 27180.00</t>
  </si>
  <si>
    <t>Noornagar Village Boundary wall work</t>
  </si>
  <si>
    <t>GST release Note</t>
  </si>
  <si>
    <t>27-04-2023 NEFT/AXISP00384765029/SPUP23/0288/RAJDHANI SERVIC 258274.00</t>
  </si>
  <si>
    <t>12-06-2023 NEFT/AXISP00397636785/RIUP23/597/RAJDHANI SERVICE 49457.00</t>
  </si>
  <si>
    <t>Hansawala Village Pump house work</t>
  </si>
  <si>
    <t>GST release note</t>
  </si>
  <si>
    <t>4&amp;6</t>
  </si>
  <si>
    <t>18-05-2023 NEFT/AXISP00391082655/RIUP23/280/RAJDHANI SERVICE 156315.00</t>
  </si>
  <si>
    <t>02-06-2023 NEFT/AXISP00395047109/RIUP23/473/RAJDHANI SERVICE 141510.00</t>
  </si>
  <si>
    <t>28-06-2023 NEFT/AXISP00401332293/RIUP23/904/RAJDHANI SERVICE 60234.00</t>
  </si>
  <si>
    <t>Jamapur Banger Village Pump House work</t>
  </si>
  <si>
    <t>10-03-2023 NEFT/AXISP00370410562/RIUP22/2548/RAJDHANI SERVIC ₹ 1,52,590.00</t>
  </si>
  <si>
    <t>29-03-2023 NEFT/AXISP00376153230/RIUP22/2758/RAJDHANI SERVIC 30861.00</t>
  </si>
  <si>
    <t>29-03-2023 NEFT/AXISP00376153228/RIUP22/2756/RAJDHANI SERVIC 141510.00</t>
  </si>
  <si>
    <t>25-04-2023  NEFT/AXISP00384260580/SPUP23/0264/RAJDHANI SERVICE 28620.00</t>
  </si>
  <si>
    <t>Chhachhraulii Village Pump House work</t>
  </si>
  <si>
    <t>10-03-2023 NEFT/AXISP00370410563/RIUP22/2549/RAJDHANI SERVIC ₹ 3,02,607.00</t>
  </si>
  <si>
    <t>26-04-2023 26-04-2023 NEFT/AXISP00384433565/SPUP23/0263/RAJDHANI SERVICE 61201.00</t>
  </si>
  <si>
    <t>Kasampur Bhooma Village Pump House work</t>
  </si>
  <si>
    <t>12&amp;13</t>
  </si>
  <si>
    <t>10-03-2023 NEFT/AXISP00370410564/RIUP22/2550/RAJDHANI SERVIC ₹ 1,45,750.00</t>
  </si>
  <si>
    <t>15-03-2023 NEFT/AXISP00371550761/RIUP22/2572/RAJDHANI SERVIC 134390.00</t>
  </si>
  <si>
    <t>01-05-2023 NEFT/AXISP00385697756/SPUP23/0333/RAJDHANI SERVICE 56658.00</t>
  </si>
  <si>
    <t xml:space="preserve">Chaurawala Village -Pump house work </t>
  </si>
  <si>
    <t>04-02-2023 NEFT/AXISP00360451536/RIUP22/2094/RAJDHANI SERVIC ₹ 2,95,188.00</t>
  </si>
  <si>
    <t>22-02-2023 NEFT/AXISP00365004491/RIUP22/2270/RAJDHANI 59701.00</t>
  </si>
  <si>
    <t xml:space="preserve">Athai Village -Pump house work </t>
  </si>
  <si>
    <t>04-02-2023 NEFT/AXISP00360451535/RIUP22/2093/RAJDHANI SERVIc ₹ 2,77,400.00</t>
  </si>
  <si>
    <t>23-02-2023 NEFT/AXISP00365094595/RIUP22/2271/RAJDHANI SERVIC 56103.00</t>
  </si>
  <si>
    <t>Nirgajni Village Pump House work</t>
  </si>
  <si>
    <t>Hold Ampunt</t>
  </si>
  <si>
    <t>11-01-2023 NEFT/AXISP00354136337/RIUP22/1841/RAJDHANI SERVIC 150280.00</t>
  </si>
  <si>
    <t>04-02-2023 NEFT/AXISP00360502881/RIUP22/2097/RAJDHANI SERVIC ₹ 78,796.00</t>
  </si>
  <si>
    <t>23-02-2023 NEFT/AXISP00365094596/RIUP22/2269/RAJDHANI SERVIC 55896.00</t>
  </si>
  <si>
    <t>02-03-2023 NEFT/AXISP00367739094/RIUP22/2412/RAJDHANI SERVIC 47300.00</t>
  </si>
  <si>
    <t>Ghumawati Village Pump House work</t>
  </si>
  <si>
    <t>14-12-2022 NEFT/AXISP00346247011/RIUP22/1505/RAJDHANI SERVIC 197580.00</t>
  </si>
  <si>
    <t>31-12-2022 NEFT/AXISP00350423120/RIUP22/1722/RAJDHANI SERVIC 99678.00</t>
  </si>
  <si>
    <t>23-02-2023 NEFT/AXISP00365094597/RIUP22/2268/RAJDHANI SERVIC 60119.00</t>
  </si>
  <si>
    <t>Mandla Village Pump House work</t>
  </si>
  <si>
    <t>05-11-2022 NEFT/AXISP00334757777/RIUP22/1189/RAJDHANI SERVIC 247500.00</t>
  </si>
  <si>
    <t>14-12-2022 NEFT/AXISP00346247010/RIUP22/1504/RAJDHANI SERVIC 52836.00</t>
  </si>
  <si>
    <t>27-02-2023 NEFT/AXISP00365798694/RIUP22/2267/RAJDHANI SERVIC 60742.00</t>
  </si>
  <si>
    <t>Noornagar Village Pump House work</t>
  </si>
  <si>
    <t>GST  Release Note</t>
  </si>
  <si>
    <t>14-09-2022 NEFT/AXISP00320017429/RIUP22/731/RAJDHANI SERVICE 148500.00</t>
  </si>
  <si>
    <t>21-10-2022 NEFT/AXISP00331059027/RIUP22/1103/RAJDHANI SERVIC 198000.00</t>
  </si>
  <si>
    <t>23-12-2022 NEFT/AXISP00348423646/RIUP22/1611/RAJDHANI SERVIC 60254.00</t>
  </si>
  <si>
    <t>Sikhreda Village Pump House work</t>
  </si>
  <si>
    <t>01-09-2022 NEFT/AXISP00316589076/RIUP22/648/RAJDHANI SERVICE 99000.00</t>
  </si>
  <si>
    <t>21-10-2022 NEFT/AXISP00331059028/RIUP22/1102/RAJDHANI SERVIC 99000.00</t>
  </si>
  <si>
    <t>22-11-2022 NEFT/AXISP00339527003/RIUP22/1275/RAJDHANI SERVIC 72927.00</t>
  </si>
  <si>
    <t>23-12-2022 NEFT/AXISP00348423645/RIUP22/1610/RAJDHANI SERVIC 57977.00</t>
  </si>
  <si>
    <t>Sirkheda Jamalpur Bangar Village Boundary wall work</t>
  </si>
  <si>
    <t>Hasanwal Village Boundary wall work</t>
  </si>
  <si>
    <t>10-08-2023 NEFT/AXISP00414696949/RIUP23/1343/RAJDHANI SERVIC 257391.00</t>
  </si>
  <si>
    <t>GST Release note</t>
  </si>
  <si>
    <t>CHHACHRAULI Village Boundary wall work</t>
  </si>
  <si>
    <t>15-07-2023 NEFT/AXISP00407207180/RIUP23/1069/RAJDHANI SERVIC 134390.00</t>
  </si>
  <si>
    <t>7 &amp; 11</t>
  </si>
  <si>
    <t>27-07-2023 NEFT/AXISP00404545256/RIUP23/1233/RAJDHANI SERVICE 55950.00</t>
  </si>
  <si>
    <t>22-08-2023 NEFT/AXISP00417367258/RIUP23/1641/RAJDHANI SERVI 181664.00</t>
  </si>
  <si>
    <t>GST Rerlease note</t>
  </si>
  <si>
    <t>Rettanagla Village Pump house work</t>
  </si>
  <si>
    <t>Maharaipur Village Pump house work</t>
  </si>
  <si>
    <t>31-08-2023 NEFT/AXISP00419716239/RIUP23/1774/RAJDHANI SERVICE/UBIN0914436 165572.00</t>
  </si>
  <si>
    <t>GHUMAWATIVillage Pump house work</t>
  </si>
  <si>
    <t>17-10-2023 NEFT/AXISP00435088304/RIUP23/2419/RAJDHANI SERVICE/UBIN0914436 149332.00</t>
  </si>
  <si>
    <t>09-10-2023 NEFT/AXISP00432548324/RIUP23/2587/RAJDHANI SERVICE/UBIN0914436 ₹ 31,705.00</t>
  </si>
  <si>
    <t>23.10.23</t>
  </si>
  <si>
    <t>28-08-2023 NEFT/AXISP00418849236/RIUP23/1678/RAJDHANI SERVICE/UBIN0914436 49288.00</t>
  </si>
  <si>
    <t>17-10-2023 NEFT/AXISP00435088302/RIUP23/2315/RAJDHANI SERVICE/UBIN0914436 34787.00</t>
  </si>
  <si>
    <t>26-10-2023 NEFT/AXISP00437006021/RIUP23/2864/RAJDHANI SERVICE/UBIN0914436 250698.00</t>
  </si>
  <si>
    <t>01-11-2023 NEFT/AXISP00439227036/RIUP23/2724A/RAJDHANI SERVICE/UBIN0914436 30202.00</t>
  </si>
  <si>
    <t>01-11-2023 NEFT/AXISP00439227035/RIUP23/2780/RAJDHANI SERVICE/UBIN0914436 134390.00</t>
  </si>
  <si>
    <t>02-11-2023 NEFT/AXISP00439799523/RIUP23/2348/RAJDHANI SERVICE/UBIN0914436 159966.00</t>
  </si>
  <si>
    <t>02-11-2023 NEFT/AXISP00439799502/RIUP23/2922/RAJDHANI SERVICE/UBIN0914436 32353.00</t>
  </si>
  <si>
    <t>Jhabarpur Village - Purkazi Block - PH</t>
  </si>
  <si>
    <t>09-11-2023 NEFT/AXISP00442779067/RIUP23/3202/RAJDHANI SERVICE/UBIN0914436 99000.00</t>
  </si>
  <si>
    <t>27-07-2023 NEFT/AXISP00404568563/RIUP23/1234/RAJDHANI SERVICE 21600.00</t>
  </si>
  <si>
    <t>08-09-2023 NEFT/AXISP00423197057/RIUP23/1496/RAJDHANI SERVICE/UBIN0914436 85440.00</t>
  </si>
  <si>
    <t>18-09-2023 NEFT/AXISP00425751851/RIUP23/2107/RAJDHANI SERVICE/UBIN0914436 74760.00</t>
  </si>
  <si>
    <t>17-10-2023 NEFT/AXISP00435088303/RIUP23/2314/RAJDHANI SERVICE/UBIN0914436 17280.00</t>
  </si>
  <si>
    <t>01-11-2023 NEFT/AXISP00439227037/RIUP23/2923/RAJDHANI SERVICE/UBIN0914436 15120.00</t>
  </si>
  <si>
    <t>10-11-2023 NEFT/AXISP00443569619/RIUP23/3115/RAJDHANISERVICE/UBIN0914436 117480.00</t>
  </si>
  <si>
    <t>07-12-2023 NEFT/AXISP00450593585/RIUP23/3060/RAJDHANI SERVICE/UBIN0914436 ₹ 1,41,510.00</t>
  </si>
  <si>
    <t>07-12-2023 NEFT/AXISP00450476287/RIUP23/3529/RAJDHANI SERVICE/UBIN0914436 ₹ 28,620.00</t>
  </si>
  <si>
    <t>PUMP HOUSE CONSTRUCTION WORK AT KUTUBPUR VILLAGE</t>
  </si>
  <si>
    <t>03-02-2024 NEFT/AXISP00468006638/RIUP23/3339/RAJDHANI SERVICE/UBIN0914436 86713.00</t>
  </si>
  <si>
    <t>03-02-2024 NEFT/AXISP00468006639/RIUP23/4002/RAJDHANI SERVICE/UBIN0914436 35562.00</t>
  </si>
  <si>
    <t>03-02-2024 NEFT/AXISP00468006640/RIUP23/4336/RAJDHANI SERVICE/UBIN0914436 132070.00</t>
  </si>
  <si>
    <t>12-01-2024 NEFT/AXISP00462195175/RIUP23/4003/RAJDHANI SERVICE/UBIN0914436 23760.00</t>
  </si>
  <si>
    <t>17-02-2024 NEFT/AXISP00472243565/RIUP23/4338/RAJDHANI SERVICE/UBIN0914436 ₹ 1,68,991.00</t>
  </si>
  <si>
    <t>22-12-2023 NEFT/AXISP00455032164/RIUP23/3528/RAJDHANI SERVICE/UBIN0914436 48006.00</t>
  </si>
  <si>
    <t>22-12-2023 NEFT/AXISP00455032165/RIUP23/3527/RAJDHANI SERVICE/UBIN0914436 27180.00</t>
  </si>
  <si>
    <t>22-03-2024 NEFT/AXISP00483444820/RIUP23/4835/RAJDHANI SERVICE/UBIN0914436 15120.00</t>
  </si>
  <si>
    <t>22-03-2024 NEFT/AXISP00483444818/RIUP23/4337/RAJDHANI SERVICE/UBIN0914436 74760.00</t>
  </si>
  <si>
    <t>22-03-2024 NEFT/AXISP00483444821/RIUP23/4837/RAJDHANI SERVICE/UBIN0914436 32360.00</t>
  </si>
  <si>
    <t>22-03-2024 NEFT/AXISP00483444825/RIUP23/5143/RAJDHANI SERVICE/UBIN0914436 131552.00</t>
  </si>
  <si>
    <t>NO WORK</t>
  </si>
  <si>
    <t>28-05-2024 NEFT/AXISP00503313704/RIUP24/0489/RAJDHANI SERVICE/UBIN0914436 115347.00</t>
  </si>
  <si>
    <t>28-05-2024 NEFT/AXISP00503313831/RIUP24/0592/RAJDHANI SERVICE/UBIN0914436 22088.00</t>
  </si>
  <si>
    <t>17-06-2024 NEFT YESIG41690031111-UBIN0914436-RAJDHANI SERVICE-RIUP24/0352 RS 25,191.00</t>
  </si>
  <si>
    <t>17-06-2024 NEFT YESIG41690031109-UBIN0914436-RAJDHANI SERVICE-RIUP23/4836 RS 25,290.00</t>
  </si>
  <si>
    <t>19-12-2024 NEFT/AXISP00586425368/RIUP24/1972/RAJDHANI SERVICE/UBIN0914436 ₹ 28,199.00</t>
  </si>
  <si>
    <t>19-12-2024 NEFT/AXISP00586467084/RIUP24/1517/RAJDHANI SERVICE/UBIN0914436 85000.00</t>
  </si>
  <si>
    <t>13-03-2025 NEFT/AXISP00633031173/RIUP24/3424/RAJDHANI SERVICE/UBIN0914436 50000.00</t>
  </si>
  <si>
    <t>08-04-2025 NEFT/AXISP00648369701/RIUP25/0053/RAJDHANI SERVICE/UBIN0914436 12260.00</t>
  </si>
  <si>
    <t>4,5</t>
  </si>
  <si>
    <t>6,7</t>
  </si>
  <si>
    <t>Workamandla Village- PH at work</t>
  </si>
  <si>
    <t>Nirgajni Village Pump House at work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</si>
  <si>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</si>
  <si>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</si>
  <si>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</si>
  <si>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</si>
  <si>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</si>
  <si>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</si>
  <si>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</si>
  <si>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</si>
  <si>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</si>
  <si>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</si>
  <si>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</si>
  <si>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</si>
  <si>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</si>
  <si>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</si>
  <si>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</si>
  <si>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</si>
  <si>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</si>
  <si>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</si>
  <si>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</si>
  <si>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Ghumawati Village Pump House  and chamber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</si>
</sst>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omic Sans MS"/>
      <family val="4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sz val="11"/>
      <color rgb="FFFF0000"/>
      <name val="Comic Sans MS"/>
      <family val="4"/>
    </font>
    <font>
      <sz val="9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43" fontId="4" fillId="4" borderId="3" xfId="0" applyNumberFormat="1" applyFont="1" applyFill="1" applyBorder="1" applyAlignment="1">
      <alignment vertical="center"/>
    </xf>
    <xf numFmtId="0" fontId="5" fillId="2" borderId="0" xfId="1" applyNumberFormat="1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43" fontId="7" fillId="2" borderId="2" xfId="1" applyNumberFormat="1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vertical="center"/>
    </xf>
    <xf numFmtId="0" fontId="6" fillId="2" borderId="4" xfId="1" applyNumberFormat="1" applyFont="1" applyFill="1" applyBorder="1" applyAlignment="1">
      <alignment horizontal="center" vertical="center"/>
    </xf>
    <xf numFmtId="9" fontId="6" fillId="2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43" fontId="6" fillId="3" borderId="6" xfId="1" applyNumberFormat="1" applyFont="1" applyFill="1" applyBorder="1" applyAlignment="1">
      <alignment vertical="center"/>
    </xf>
    <xf numFmtId="0" fontId="6" fillId="3" borderId="6" xfId="1" applyNumberFormat="1" applyFont="1" applyFill="1" applyBorder="1" applyAlignment="1">
      <alignment horizontal="center" vertical="center"/>
    </xf>
    <xf numFmtId="9" fontId="6" fillId="3" borderId="6" xfId="1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43" fontId="6" fillId="2" borderId="3" xfId="1" applyNumberFormat="1" applyFont="1" applyFill="1" applyBorder="1" applyAlignment="1">
      <alignment vertical="center"/>
    </xf>
    <xf numFmtId="0" fontId="6" fillId="2" borderId="3" xfId="1" applyNumberFormat="1" applyFont="1" applyFill="1" applyBorder="1" applyAlignment="1">
      <alignment horizontal="center" vertical="center"/>
    </xf>
    <xf numFmtId="43" fontId="9" fillId="4" borderId="3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3" fontId="6" fillId="3" borderId="3" xfId="1" applyNumberFormat="1" applyFont="1" applyFill="1" applyBorder="1" applyAlignment="1">
      <alignment vertical="center"/>
    </xf>
    <xf numFmtId="0" fontId="6" fillId="3" borderId="3" xfId="1" applyNumberFormat="1" applyFont="1" applyFill="1" applyBorder="1" applyAlignment="1">
      <alignment horizontal="center" vertical="center"/>
    </xf>
    <xf numFmtId="9" fontId="6" fillId="3" borderId="3" xfId="1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43" fontId="7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164" fontId="6" fillId="2" borderId="3" xfId="1" applyFont="1" applyFill="1" applyBorder="1" applyAlignment="1">
      <alignment vertical="center"/>
    </xf>
    <xf numFmtId="43" fontId="7" fillId="2" borderId="3" xfId="1" applyNumberFormat="1" applyFont="1" applyFill="1" applyBorder="1" applyAlignment="1">
      <alignment horizontal="center" vertical="center"/>
    </xf>
    <xf numFmtId="43" fontId="6" fillId="0" borderId="3" xfId="1" applyNumberFormat="1" applyFont="1" applyFill="1" applyBorder="1" applyAlignment="1">
      <alignment vertical="center"/>
    </xf>
    <xf numFmtId="43" fontId="6" fillId="2" borderId="3" xfId="1" applyNumberFormat="1" applyFont="1" applyFill="1" applyBorder="1" applyAlignment="1">
      <alignment vertical="center" wrapText="1"/>
    </xf>
    <xf numFmtId="43" fontId="6" fillId="2" borderId="3" xfId="1" applyNumberFormat="1" applyFont="1" applyFill="1" applyBorder="1" applyAlignment="1">
      <alignment horizontal="right" vertical="center"/>
    </xf>
    <xf numFmtId="43" fontId="7" fillId="2" borderId="5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right" vertical="center"/>
    </xf>
    <xf numFmtId="43" fontId="6" fillId="2" borderId="5" xfId="1" applyNumberFormat="1" applyFont="1" applyFill="1" applyBorder="1" applyAlignment="1">
      <alignment vertical="center"/>
    </xf>
    <xf numFmtId="43" fontId="7" fillId="2" borderId="5" xfId="1" applyNumberFormat="1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vertical="center"/>
    </xf>
    <xf numFmtId="43" fontId="6" fillId="2" borderId="2" xfId="1" applyNumberFormat="1" applyFont="1" applyFill="1" applyBorder="1" applyAlignment="1">
      <alignment vertical="center"/>
    </xf>
    <xf numFmtId="0" fontId="6" fillId="2" borderId="2" xfId="1" applyNumberFormat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vertical="center"/>
    </xf>
    <xf numFmtId="43" fontId="7" fillId="2" borderId="4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43" fontId="6" fillId="2" borderId="4" xfId="1" applyNumberFormat="1" applyFont="1" applyFill="1" applyBorder="1" applyAlignment="1">
      <alignment vertical="center" wrapText="1"/>
    </xf>
    <xf numFmtId="43" fontId="6" fillId="3" borderId="6" xfId="1" applyNumberFormat="1" applyFont="1" applyFill="1" applyBorder="1" applyAlignment="1">
      <alignment vertical="center" wrapText="1"/>
    </xf>
    <xf numFmtId="43" fontId="6" fillId="3" borderId="3" xfId="1" applyNumberFormat="1" applyFont="1" applyFill="1" applyBorder="1" applyAlignment="1">
      <alignment vertical="center" wrapText="1"/>
    </xf>
    <xf numFmtId="43" fontId="7" fillId="2" borderId="3" xfId="1" applyNumberFormat="1" applyFont="1" applyFill="1" applyBorder="1" applyAlignment="1">
      <alignment vertical="center" wrapText="1"/>
    </xf>
    <xf numFmtId="43" fontId="6" fillId="2" borderId="2" xfId="1" applyNumberFormat="1" applyFont="1" applyFill="1" applyBorder="1" applyAlignment="1">
      <alignment vertical="center" wrapText="1"/>
    </xf>
    <xf numFmtId="43" fontId="2" fillId="2" borderId="7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43" fontId="2" fillId="2" borderId="7" xfId="1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5" fillId="2" borderId="0" xfId="1" applyNumberFormat="1" applyFont="1" applyFill="1" applyBorder="1" applyAlignment="1">
      <alignment vertical="center"/>
    </xf>
    <xf numFmtId="166" fontId="6" fillId="2" borderId="1" xfId="0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vertical="center"/>
    </xf>
    <xf numFmtId="166" fontId="6" fillId="3" borderId="6" xfId="1" applyNumberFormat="1" applyFont="1" applyFill="1" applyBorder="1" applyAlignment="1">
      <alignment vertical="center"/>
    </xf>
    <xf numFmtId="166" fontId="6" fillId="2" borderId="3" xfId="1" applyNumberFormat="1" applyFont="1" applyFill="1" applyBorder="1" applyAlignment="1">
      <alignment vertical="center"/>
    </xf>
    <xf numFmtId="166" fontId="6" fillId="3" borderId="3" xfId="1" applyNumberFormat="1" applyFont="1" applyFill="1" applyBorder="1" applyAlignment="1">
      <alignment vertical="center"/>
    </xf>
    <xf numFmtId="166" fontId="6" fillId="2" borderId="3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7"/>
  <sheetViews>
    <sheetView tabSelected="1" zoomScale="115" zoomScaleNormal="115" workbookViewId="0">
      <pane ySplit="5" topLeftCell="A6" activePane="bottomLeft" state="frozen"/>
      <selection pane="bottomLeft" activeCell="C1" sqref="C1:C1048576"/>
    </sheetView>
  </sheetViews>
  <sheetFormatPr defaultColWidth="9" defaultRowHeight="15" x14ac:dyDescent="0.25"/>
  <cols>
    <col min="1" max="1" width="13.7109375" style="1" customWidth="1"/>
    <col min="2" max="2" width="36.140625" style="70" bestFit="1" customWidth="1"/>
    <col min="3" max="3" width="21" style="85" bestFit="1" customWidth="1"/>
    <col min="4" max="4" width="19.140625" style="68" bestFit="1" customWidth="1"/>
    <col min="5" max="5" width="14.42578125" style="67" bestFit="1" customWidth="1"/>
    <col min="6" max="6" width="16.7109375" style="67" bestFit="1" customWidth="1"/>
    <col min="7" max="7" width="18.5703125" style="67" bestFit="1" customWidth="1"/>
    <col min="8" max="9" width="18.140625" style="3" bestFit="1" customWidth="1"/>
    <col min="10" max="10" width="14.42578125" style="67" bestFit="1" customWidth="1"/>
    <col min="11" max="11" width="16.7109375" style="67" bestFit="1" customWidth="1"/>
    <col min="12" max="12" width="14.85546875" style="67" customWidth="1"/>
    <col min="13" max="14" width="18.140625" style="67" bestFit="1" customWidth="1"/>
    <col min="15" max="15" width="7.7109375" style="4" bestFit="1" customWidth="1"/>
    <col min="16" max="16" width="20" style="67" bestFit="1" customWidth="1"/>
    <col min="17" max="17" width="113.140625" style="67" bestFit="1" customWidth="1"/>
    <col min="18" max="16384" width="9" style="67"/>
  </cols>
  <sheetData>
    <row r="1" spans="1:89" x14ac:dyDescent="0.25">
      <c r="A1" s="78" t="s">
        <v>126</v>
      </c>
      <c r="B1" s="60" t="s">
        <v>2</v>
      </c>
      <c r="E1" s="69"/>
      <c r="F1" s="69"/>
      <c r="G1" s="69"/>
      <c r="H1" s="2"/>
      <c r="I1" s="2"/>
    </row>
    <row r="2" spans="1:89" ht="18.75" thickBot="1" x14ac:dyDescent="0.3">
      <c r="A2" s="78" t="s">
        <v>127</v>
      </c>
      <c r="B2" t="s">
        <v>130</v>
      </c>
      <c r="C2" s="86"/>
      <c r="D2" s="14"/>
      <c r="G2" s="15"/>
      <c r="I2" s="15"/>
      <c r="J2" s="16"/>
      <c r="K2" s="16"/>
      <c r="L2" s="16"/>
      <c r="M2" s="16"/>
      <c r="N2" s="16"/>
      <c r="O2" s="17"/>
    </row>
    <row r="3" spans="1:89" ht="18.75" thickBot="1" x14ac:dyDescent="0.3">
      <c r="A3" s="78" t="s">
        <v>128</v>
      </c>
      <c r="B3" t="s">
        <v>131</v>
      </c>
      <c r="C3" s="87"/>
      <c r="D3" s="19"/>
      <c r="E3" s="18"/>
      <c r="F3" s="16"/>
      <c r="G3" s="16"/>
      <c r="H3" s="20"/>
      <c r="I3" s="20"/>
      <c r="J3" s="16"/>
      <c r="K3" s="16"/>
      <c r="O3" s="5"/>
      <c r="P3" s="21"/>
      <c r="Q3" s="21"/>
    </row>
    <row r="4" spans="1:89" ht="18.75" thickBot="1" x14ac:dyDescent="0.3">
      <c r="A4" s="78" t="s">
        <v>129</v>
      </c>
      <c r="B4" t="s">
        <v>131</v>
      </c>
      <c r="C4" s="87"/>
      <c r="D4" s="19"/>
      <c r="E4" s="18"/>
      <c r="F4" s="16"/>
      <c r="G4" s="16"/>
      <c r="H4" s="20"/>
      <c r="I4" s="20"/>
      <c r="J4" s="16"/>
      <c r="K4" s="16"/>
      <c r="O4" s="5"/>
      <c r="P4" s="21"/>
      <c r="Q4" s="21"/>
    </row>
    <row r="5" spans="1:89" ht="18" x14ac:dyDescent="0.25">
      <c r="A5" s="10" t="s">
        <v>132</v>
      </c>
      <c r="B5" s="76" t="s">
        <v>133</v>
      </c>
      <c r="C5" s="88" t="s">
        <v>134</v>
      </c>
      <c r="D5" s="79" t="s">
        <v>135</v>
      </c>
      <c r="E5" s="76" t="s">
        <v>136</v>
      </c>
      <c r="F5" s="76" t="s">
        <v>137</v>
      </c>
      <c r="G5" s="79" t="s">
        <v>138</v>
      </c>
      <c r="H5" s="80" t="s">
        <v>139</v>
      </c>
      <c r="I5" s="81" t="s">
        <v>0</v>
      </c>
      <c r="J5" s="76" t="s">
        <v>140</v>
      </c>
      <c r="K5" s="76" t="s">
        <v>141</v>
      </c>
      <c r="L5" s="22" t="s">
        <v>44</v>
      </c>
      <c r="M5" s="76" t="s">
        <v>142</v>
      </c>
      <c r="N5" s="76" t="s">
        <v>143</v>
      </c>
      <c r="O5" s="22"/>
      <c r="P5" s="76" t="s">
        <v>144</v>
      </c>
      <c r="Q5" s="22" t="s">
        <v>1</v>
      </c>
    </row>
    <row r="6" spans="1:89" ht="18.75" thickBot="1" x14ac:dyDescent="0.3">
      <c r="A6" s="12"/>
      <c r="B6" s="61"/>
      <c r="C6" s="89"/>
      <c r="D6" s="25"/>
      <c r="E6" s="24"/>
      <c r="F6" s="24"/>
      <c r="G6" s="24"/>
      <c r="H6" s="26">
        <v>0.18</v>
      </c>
      <c r="I6" s="24"/>
      <c r="J6" s="26">
        <v>0.01</v>
      </c>
      <c r="K6" s="26">
        <v>0.05</v>
      </c>
      <c r="L6" s="26"/>
      <c r="M6" s="26">
        <v>0.18</v>
      </c>
      <c r="N6" s="24"/>
      <c r="O6" s="27"/>
      <c r="P6" s="24"/>
      <c r="Q6" s="24"/>
    </row>
    <row r="7" spans="1:89" s="71" customFormat="1" ht="18" x14ac:dyDescent="0.25">
      <c r="A7" s="11"/>
      <c r="B7" s="62"/>
      <c r="C7" s="90"/>
      <c r="D7" s="29"/>
      <c r="E7" s="28"/>
      <c r="F7" s="28"/>
      <c r="G7" s="28"/>
      <c r="H7" s="30"/>
      <c r="I7" s="28"/>
      <c r="J7" s="30"/>
      <c r="K7" s="30"/>
      <c r="L7" s="30"/>
      <c r="M7" s="30"/>
      <c r="N7" s="28"/>
      <c r="O7" s="31"/>
      <c r="P7" s="28"/>
      <c r="Q7" s="28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</row>
    <row r="8" spans="1:89" ht="33" x14ac:dyDescent="0.25">
      <c r="A8" s="6">
        <v>52151</v>
      </c>
      <c r="B8" s="47" t="s">
        <v>62</v>
      </c>
      <c r="C8" s="91">
        <v>44854</v>
      </c>
      <c r="D8" s="33">
        <v>1</v>
      </c>
      <c r="E8" s="32">
        <v>381000</v>
      </c>
      <c r="F8" s="32">
        <v>58907</v>
      </c>
      <c r="G8" s="32">
        <v>322093</v>
      </c>
      <c r="H8" s="32">
        <v>57977</v>
      </c>
      <c r="I8" s="32">
        <v>380070</v>
      </c>
      <c r="J8" s="32">
        <v>3220.9300000000003</v>
      </c>
      <c r="K8" s="32">
        <v>16104.650000000001</v>
      </c>
      <c r="L8" s="32"/>
      <c r="M8" s="34">
        <v>57977</v>
      </c>
      <c r="N8" s="32">
        <v>302767</v>
      </c>
      <c r="O8" s="35">
        <v>52151</v>
      </c>
      <c r="P8" s="32">
        <v>99000</v>
      </c>
      <c r="Q8" s="72" t="s">
        <v>63</v>
      </c>
    </row>
    <row r="9" spans="1:89" ht="18" x14ac:dyDescent="0.25">
      <c r="A9" s="6">
        <v>52151</v>
      </c>
      <c r="B9" s="47" t="s">
        <v>9</v>
      </c>
      <c r="C9" s="91">
        <v>44918</v>
      </c>
      <c r="D9" s="33">
        <v>1</v>
      </c>
      <c r="E9" s="32">
        <v>57977</v>
      </c>
      <c r="F9" s="32"/>
      <c r="G9" s="32"/>
      <c r="H9" s="32"/>
      <c r="I9" s="32"/>
      <c r="J9" s="32"/>
      <c r="K9" s="32"/>
      <c r="L9" s="32"/>
      <c r="M9" s="32"/>
      <c r="N9" s="34">
        <v>57977</v>
      </c>
      <c r="O9" s="35"/>
      <c r="P9" s="32">
        <v>99000</v>
      </c>
      <c r="Q9" s="72" t="s">
        <v>64</v>
      </c>
    </row>
    <row r="10" spans="1:89" ht="18" x14ac:dyDescent="0.25">
      <c r="A10" s="6">
        <v>52151</v>
      </c>
      <c r="B10" s="47"/>
      <c r="C10" s="91"/>
      <c r="D10" s="33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5"/>
      <c r="P10" s="32">
        <v>72927</v>
      </c>
      <c r="Q10" s="72" t="s">
        <v>65</v>
      </c>
    </row>
    <row r="11" spans="1:89" ht="18" x14ac:dyDescent="0.25">
      <c r="A11" s="6">
        <v>52151</v>
      </c>
      <c r="B11" s="47"/>
      <c r="C11" s="91"/>
      <c r="D11" s="3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5"/>
      <c r="P11" s="32">
        <v>57977</v>
      </c>
      <c r="Q11" s="72" t="s">
        <v>66</v>
      </c>
    </row>
    <row r="12" spans="1:89" ht="18" x14ac:dyDescent="0.25">
      <c r="A12" s="6"/>
      <c r="B12" s="47"/>
      <c r="C12" s="91"/>
      <c r="D12" s="3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5"/>
      <c r="P12" s="32"/>
      <c r="Q12" s="72"/>
    </row>
    <row r="13" spans="1:89" s="71" customFormat="1" ht="18" x14ac:dyDescent="0.25">
      <c r="A13" s="7"/>
      <c r="B13" s="63"/>
      <c r="C13" s="92"/>
      <c r="D13" s="37"/>
      <c r="E13" s="36"/>
      <c r="F13" s="36"/>
      <c r="G13" s="36"/>
      <c r="H13" s="38"/>
      <c r="I13" s="36"/>
      <c r="J13" s="38"/>
      <c r="K13" s="38"/>
      <c r="L13" s="38"/>
      <c r="M13" s="38"/>
      <c r="N13" s="36"/>
      <c r="O13" s="39"/>
      <c r="P13" s="36"/>
      <c r="Q13" s="3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</row>
    <row r="14" spans="1:89" ht="33" x14ac:dyDescent="0.25">
      <c r="A14" s="6">
        <v>52152</v>
      </c>
      <c r="B14" s="47" t="s">
        <v>57</v>
      </c>
      <c r="C14" s="91">
        <v>44854</v>
      </c>
      <c r="D14" s="33">
        <v>2</v>
      </c>
      <c r="E14" s="32">
        <v>381000</v>
      </c>
      <c r="F14" s="32">
        <v>46255</v>
      </c>
      <c r="G14" s="32">
        <v>334745</v>
      </c>
      <c r="H14" s="32">
        <v>60254</v>
      </c>
      <c r="I14" s="32">
        <v>394999</v>
      </c>
      <c r="J14" s="32">
        <v>3347.4500000000003</v>
      </c>
      <c r="K14" s="32">
        <v>16737.25</v>
      </c>
      <c r="L14" s="32"/>
      <c r="M14" s="34">
        <v>60254</v>
      </c>
      <c r="N14" s="32">
        <v>314660</v>
      </c>
      <c r="O14" s="35">
        <v>52152</v>
      </c>
      <c r="P14" s="32">
        <v>148500</v>
      </c>
      <c r="Q14" s="72" t="s">
        <v>59</v>
      </c>
    </row>
    <row r="15" spans="1:89" ht="18" x14ac:dyDescent="0.25">
      <c r="A15" s="6">
        <v>52152</v>
      </c>
      <c r="B15" s="47" t="s">
        <v>58</v>
      </c>
      <c r="C15" s="91">
        <v>44918</v>
      </c>
      <c r="D15" s="33">
        <v>2</v>
      </c>
      <c r="E15" s="32">
        <v>60254</v>
      </c>
      <c r="F15" s="32"/>
      <c r="G15" s="32"/>
      <c r="H15" s="32"/>
      <c r="I15" s="32"/>
      <c r="J15" s="32"/>
      <c r="K15" s="32"/>
      <c r="L15" s="32"/>
      <c r="M15" s="32"/>
      <c r="N15" s="34">
        <v>60254</v>
      </c>
      <c r="O15" s="35"/>
      <c r="P15" s="32">
        <v>198000</v>
      </c>
      <c r="Q15" s="72" t="s">
        <v>60</v>
      </c>
    </row>
    <row r="16" spans="1:89" ht="18" x14ac:dyDescent="0.25">
      <c r="A16" s="6">
        <v>52152</v>
      </c>
      <c r="B16" s="47"/>
      <c r="C16" s="91"/>
      <c r="D16" s="3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5"/>
      <c r="P16" s="32">
        <v>60254</v>
      </c>
      <c r="Q16" s="72" t="s">
        <v>61</v>
      </c>
    </row>
    <row r="17" spans="1:89" ht="18" x14ac:dyDescent="0.25">
      <c r="A17" s="6"/>
      <c r="B17" s="47"/>
      <c r="C17" s="91"/>
      <c r="D17" s="3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5"/>
      <c r="P17" s="32"/>
      <c r="Q17" s="72"/>
    </row>
    <row r="18" spans="1:89" s="71" customFormat="1" ht="18" x14ac:dyDescent="0.25">
      <c r="A18" s="7"/>
      <c r="B18" s="63"/>
      <c r="C18" s="92"/>
      <c r="D18" s="37"/>
      <c r="E18" s="36"/>
      <c r="F18" s="36"/>
      <c r="G18" s="36"/>
      <c r="H18" s="38"/>
      <c r="I18" s="36"/>
      <c r="J18" s="38"/>
      <c r="K18" s="38"/>
      <c r="L18" s="38"/>
      <c r="M18" s="38"/>
      <c r="N18" s="36"/>
      <c r="O18" s="39"/>
      <c r="P18" s="36"/>
      <c r="Q18" s="3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</row>
    <row r="19" spans="1:89" ht="18" x14ac:dyDescent="0.25">
      <c r="A19" s="6">
        <v>53048</v>
      </c>
      <c r="B19" s="47" t="s">
        <v>53</v>
      </c>
      <c r="C19" s="91">
        <v>44897</v>
      </c>
      <c r="D19" s="33">
        <v>3</v>
      </c>
      <c r="E19" s="32">
        <v>381000</v>
      </c>
      <c r="F19" s="32">
        <v>43544</v>
      </c>
      <c r="G19" s="32">
        <v>337456</v>
      </c>
      <c r="H19" s="32">
        <v>60742</v>
      </c>
      <c r="I19" s="32">
        <v>398198</v>
      </c>
      <c r="J19" s="32">
        <v>3375</v>
      </c>
      <c r="K19" s="32">
        <v>33746</v>
      </c>
      <c r="L19" s="32"/>
      <c r="M19" s="34">
        <v>60742</v>
      </c>
      <c r="N19" s="32">
        <v>300335</v>
      </c>
      <c r="O19" s="35">
        <v>53048</v>
      </c>
      <c r="P19" s="32">
        <v>247500</v>
      </c>
      <c r="Q19" s="72" t="s">
        <v>54</v>
      </c>
    </row>
    <row r="20" spans="1:89" ht="18" x14ac:dyDescent="0.25">
      <c r="A20" s="6">
        <v>53048</v>
      </c>
      <c r="B20" s="47" t="s">
        <v>19</v>
      </c>
      <c r="C20" s="91">
        <v>44979</v>
      </c>
      <c r="D20" s="33">
        <v>3</v>
      </c>
      <c r="E20" s="32">
        <v>60742</v>
      </c>
      <c r="F20" s="32"/>
      <c r="G20" s="32">
        <v>60742</v>
      </c>
      <c r="H20" s="32">
        <v>0</v>
      </c>
      <c r="I20" s="32">
        <v>60742</v>
      </c>
      <c r="J20" s="32">
        <v>0</v>
      </c>
      <c r="K20" s="32">
        <v>0</v>
      </c>
      <c r="L20" s="32"/>
      <c r="M20" s="32">
        <v>0</v>
      </c>
      <c r="N20" s="34">
        <v>60742</v>
      </c>
      <c r="O20" s="35"/>
      <c r="P20" s="32">
        <v>52836</v>
      </c>
      <c r="Q20" s="72" t="s">
        <v>55</v>
      </c>
    </row>
    <row r="21" spans="1:89" ht="18" x14ac:dyDescent="0.25">
      <c r="A21" s="6">
        <v>53048</v>
      </c>
      <c r="B21" s="47"/>
      <c r="C21" s="91"/>
      <c r="D21" s="3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5"/>
      <c r="P21" s="32">
        <v>60742</v>
      </c>
      <c r="Q21" s="72" t="s">
        <v>56</v>
      </c>
    </row>
    <row r="22" spans="1:89" s="71" customFormat="1" ht="18" x14ac:dyDescent="0.25">
      <c r="A22" s="7"/>
      <c r="B22" s="63"/>
      <c r="C22" s="92"/>
      <c r="D22" s="37"/>
      <c r="E22" s="36"/>
      <c r="F22" s="36"/>
      <c r="G22" s="36"/>
      <c r="H22" s="38"/>
      <c r="I22" s="36"/>
      <c r="J22" s="38"/>
      <c r="K22" s="38"/>
      <c r="L22" s="38"/>
      <c r="M22" s="38"/>
      <c r="N22" s="36"/>
      <c r="O22" s="39"/>
      <c r="P22" s="36"/>
      <c r="Q22" s="3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</row>
    <row r="23" spans="1:89" ht="33" x14ac:dyDescent="0.25">
      <c r="A23" s="6">
        <v>53288</v>
      </c>
      <c r="B23" s="47" t="s">
        <v>49</v>
      </c>
      <c r="C23" s="91">
        <v>44900</v>
      </c>
      <c r="D23" s="33">
        <v>4</v>
      </c>
      <c r="E23" s="32">
        <v>222000</v>
      </c>
      <c r="F23" s="32">
        <v>0</v>
      </c>
      <c r="G23" s="32">
        <v>222000</v>
      </c>
      <c r="H23" s="32">
        <v>39960</v>
      </c>
      <c r="I23" s="32">
        <v>261960</v>
      </c>
      <c r="J23" s="32">
        <v>2220</v>
      </c>
      <c r="K23" s="32">
        <v>22200</v>
      </c>
      <c r="L23" s="32">
        <v>0</v>
      </c>
      <c r="M23" s="34">
        <v>39960</v>
      </c>
      <c r="N23" s="32">
        <v>197580</v>
      </c>
      <c r="O23" s="35">
        <v>53288</v>
      </c>
      <c r="P23" s="32">
        <v>197580</v>
      </c>
      <c r="Q23" s="72" t="s">
        <v>50</v>
      </c>
    </row>
    <row r="24" spans="1:89" ht="33" x14ac:dyDescent="0.25">
      <c r="A24" s="6">
        <v>53288</v>
      </c>
      <c r="B24" s="47" t="s">
        <v>145</v>
      </c>
      <c r="C24" s="91">
        <v>44914</v>
      </c>
      <c r="D24" s="33">
        <v>5</v>
      </c>
      <c r="E24" s="32">
        <v>159000</v>
      </c>
      <c r="F24" s="32">
        <v>47002.86</v>
      </c>
      <c r="G24" s="32">
        <v>111997</v>
      </c>
      <c r="H24" s="32">
        <v>20159</v>
      </c>
      <c r="I24" s="32">
        <v>132156</v>
      </c>
      <c r="J24" s="32">
        <v>1119.97</v>
      </c>
      <c r="K24" s="32">
        <v>11199.7</v>
      </c>
      <c r="L24" s="32">
        <v>0</v>
      </c>
      <c r="M24" s="34">
        <v>20159</v>
      </c>
      <c r="N24" s="32">
        <v>99677</v>
      </c>
      <c r="O24" s="35"/>
      <c r="P24" s="32">
        <v>99678</v>
      </c>
      <c r="Q24" s="72" t="s">
        <v>51</v>
      </c>
    </row>
    <row r="25" spans="1:89" ht="18" x14ac:dyDescent="0.25">
      <c r="A25" s="6">
        <v>53288</v>
      </c>
      <c r="B25" s="47" t="s">
        <v>19</v>
      </c>
      <c r="C25" s="91">
        <v>44978</v>
      </c>
      <c r="D25" s="33" t="s">
        <v>122</v>
      </c>
      <c r="E25" s="32">
        <v>60119</v>
      </c>
      <c r="F25" s="32"/>
      <c r="G25" s="32"/>
      <c r="H25" s="32"/>
      <c r="I25" s="32"/>
      <c r="J25" s="32"/>
      <c r="K25" s="32"/>
      <c r="L25" s="32"/>
      <c r="M25" s="32"/>
      <c r="N25" s="34">
        <v>60119</v>
      </c>
      <c r="O25" s="35"/>
      <c r="P25" s="32">
        <v>60119</v>
      </c>
      <c r="Q25" s="72" t="s">
        <v>52</v>
      </c>
    </row>
    <row r="26" spans="1:89" ht="18" x14ac:dyDescent="0.25">
      <c r="A26" s="6"/>
      <c r="B26" s="47"/>
      <c r="C26" s="91"/>
      <c r="D26" s="3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5"/>
      <c r="P26" s="32"/>
      <c r="Q26" s="72"/>
    </row>
    <row r="27" spans="1:89" s="71" customFormat="1" ht="18" x14ac:dyDescent="0.25">
      <c r="A27" s="7"/>
      <c r="B27" s="63"/>
      <c r="C27" s="92"/>
      <c r="D27" s="37"/>
      <c r="E27" s="36"/>
      <c r="F27" s="36"/>
      <c r="G27" s="36"/>
      <c r="H27" s="38"/>
      <c r="I27" s="36"/>
      <c r="J27" s="38"/>
      <c r="K27" s="38"/>
      <c r="L27" s="38"/>
      <c r="M27" s="38"/>
      <c r="N27" s="36"/>
      <c r="O27" s="39"/>
      <c r="P27" s="36"/>
      <c r="Q27" s="3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</row>
    <row r="28" spans="1:89" ht="18" x14ac:dyDescent="0.25">
      <c r="A28" s="6">
        <v>53318</v>
      </c>
      <c r="B28" s="47" t="s">
        <v>124</v>
      </c>
      <c r="C28" s="91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5">
        <v>53318</v>
      </c>
      <c r="P28" s="32"/>
      <c r="Q28" s="72"/>
    </row>
    <row r="29" spans="1:89" ht="18" x14ac:dyDescent="0.25">
      <c r="A29" s="6"/>
      <c r="B29" s="47"/>
      <c r="C29" s="91"/>
      <c r="D29" s="3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5"/>
      <c r="P29" s="32"/>
      <c r="Q29" s="72"/>
    </row>
    <row r="30" spans="1:89" s="71" customFormat="1" ht="18" x14ac:dyDescent="0.25">
      <c r="A30" s="7"/>
      <c r="B30" s="63"/>
      <c r="C30" s="92"/>
      <c r="D30" s="37"/>
      <c r="E30" s="36"/>
      <c r="F30" s="36"/>
      <c r="G30" s="36"/>
      <c r="H30" s="38"/>
      <c r="I30" s="36"/>
      <c r="J30" s="38"/>
      <c r="K30" s="38"/>
      <c r="L30" s="38"/>
      <c r="M30" s="38"/>
      <c r="N30" s="36"/>
      <c r="O30" s="39"/>
      <c r="P30" s="36"/>
      <c r="Q30" s="3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</row>
    <row r="31" spans="1:89" ht="33" x14ac:dyDescent="0.25">
      <c r="A31" s="6">
        <v>53319</v>
      </c>
      <c r="B31" s="47" t="s">
        <v>125</v>
      </c>
      <c r="C31" s="91">
        <v>44931</v>
      </c>
      <c r="D31" s="33">
        <v>6</v>
      </c>
      <c r="E31" s="32">
        <v>222000</v>
      </c>
      <c r="F31" s="32">
        <v>0</v>
      </c>
      <c r="G31" s="32">
        <v>222000</v>
      </c>
      <c r="H31" s="32">
        <v>39960</v>
      </c>
      <c r="I31" s="32">
        <v>261960</v>
      </c>
      <c r="J31" s="32">
        <v>2220</v>
      </c>
      <c r="K31" s="32">
        <v>22200</v>
      </c>
      <c r="L31" s="32">
        <v>47300</v>
      </c>
      <c r="M31" s="34">
        <v>39960</v>
      </c>
      <c r="N31" s="32">
        <v>150280</v>
      </c>
      <c r="O31" s="35">
        <v>53319</v>
      </c>
      <c r="P31" s="32">
        <v>150280</v>
      </c>
      <c r="Q31" s="72" t="s">
        <v>45</v>
      </c>
    </row>
    <row r="32" spans="1:89" ht="18" x14ac:dyDescent="0.25">
      <c r="A32" s="6">
        <v>53319</v>
      </c>
      <c r="B32" s="47" t="s">
        <v>43</v>
      </c>
      <c r="C32" s="91">
        <v>44957</v>
      </c>
      <c r="D32" s="33">
        <v>7</v>
      </c>
      <c r="E32" s="32">
        <v>159000</v>
      </c>
      <c r="F32" s="32">
        <v>70465</v>
      </c>
      <c r="G32" s="32">
        <v>88535</v>
      </c>
      <c r="H32" s="32">
        <v>15936</v>
      </c>
      <c r="I32" s="32">
        <v>104471</v>
      </c>
      <c r="J32" s="32">
        <v>885.35</v>
      </c>
      <c r="K32" s="32">
        <v>8853.5</v>
      </c>
      <c r="L32" s="32"/>
      <c r="M32" s="34">
        <v>15936</v>
      </c>
      <c r="N32" s="32">
        <v>78796</v>
      </c>
      <c r="O32" s="35"/>
      <c r="P32" s="32">
        <v>78796</v>
      </c>
      <c r="Q32" s="72" t="s">
        <v>46</v>
      </c>
    </row>
    <row r="33" spans="1:89" ht="18" x14ac:dyDescent="0.25">
      <c r="A33" s="6">
        <v>53319</v>
      </c>
      <c r="B33" s="47" t="s">
        <v>19</v>
      </c>
      <c r="C33" s="91">
        <v>44978</v>
      </c>
      <c r="D33" s="33" t="s">
        <v>123</v>
      </c>
      <c r="E33" s="32">
        <v>55896</v>
      </c>
      <c r="F33" s="32"/>
      <c r="G33" s="32"/>
      <c r="H33" s="32"/>
      <c r="I33" s="32"/>
      <c r="J33" s="32"/>
      <c r="K33" s="32"/>
      <c r="L33" s="32"/>
      <c r="M33" s="32"/>
      <c r="N33" s="34">
        <v>55896</v>
      </c>
      <c r="O33" s="35"/>
      <c r="P33" s="32">
        <v>55896</v>
      </c>
      <c r="Q33" s="72" t="s">
        <v>47</v>
      </c>
    </row>
    <row r="34" spans="1:89" ht="18" x14ac:dyDescent="0.25">
      <c r="A34" s="6">
        <v>53319</v>
      </c>
      <c r="B34" s="47" t="s">
        <v>19</v>
      </c>
      <c r="C34" s="91"/>
      <c r="D34" s="33">
        <v>6</v>
      </c>
      <c r="E34" s="32">
        <v>47300</v>
      </c>
      <c r="F34" s="32"/>
      <c r="G34" s="32"/>
      <c r="H34" s="32"/>
      <c r="I34" s="32"/>
      <c r="J34" s="32"/>
      <c r="K34" s="32"/>
      <c r="L34" s="32"/>
      <c r="M34" s="32"/>
      <c r="N34" s="34">
        <v>47300</v>
      </c>
      <c r="O34" s="35"/>
      <c r="P34" s="32">
        <v>47300</v>
      </c>
      <c r="Q34" s="72" t="s">
        <v>48</v>
      </c>
    </row>
    <row r="35" spans="1:89" ht="18" x14ac:dyDescent="0.25">
      <c r="A35" s="6"/>
      <c r="B35" s="47"/>
      <c r="C35" s="91"/>
      <c r="D35" s="3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/>
      <c r="P35" s="32"/>
      <c r="Q35" s="72"/>
    </row>
    <row r="36" spans="1:89" s="71" customFormat="1" ht="18" x14ac:dyDescent="0.25">
      <c r="A36" s="7"/>
      <c r="B36" s="63"/>
      <c r="C36" s="92"/>
      <c r="D36" s="37"/>
      <c r="E36" s="36"/>
      <c r="F36" s="36"/>
      <c r="G36" s="36"/>
      <c r="H36" s="38"/>
      <c r="I36" s="36"/>
      <c r="J36" s="38"/>
      <c r="K36" s="38"/>
      <c r="L36" s="38"/>
      <c r="M36" s="38"/>
      <c r="N36" s="36"/>
      <c r="O36" s="39"/>
      <c r="P36" s="36"/>
      <c r="Q36" s="36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</row>
    <row r="37" spans="1:89" ht="18" x14ac:dyDescent="0.25">
      <c r="A37" s="6">
        <v>54431</v>
      </c>
      <c r="B37" s="47" t="s">
        <v>40</v>
      </c>
      <c r="C37" s="91">
        <v>44957</v>
      </c>
      <c r="D37" s="33">
        <v>9</v>
      </c>
      <c r="E37" s="32">
        <v>361000</v>
      </c>
      <c r="F37" s="32">
        <v>49314</v>
      </c>
      <c r="G37" s="32">
        <v>311686</v>
      </c>
      <c r="H37" s="32">
        <v>56103</v>
      </c>
      <c r="I37" s="32">
        <v>367789</v>
      </c>
      <c r="J37" s="32">
        <v>3117</v>
      </c>
      <c r="K37" s="32">
        <v>31169</v>
      </c>
      <c r="L37" s="32"/>
      <c r="M37" s="34">
        <v>56103</v>
      </c>
      <c r="N37" s="32">
        <v>277400</v>
      </c>
      <c r="O37" s="35">
        <v>54431</v>
      </c>
      <c r="P37" s="32">
        <v>277400</v>
      </c>
      <c r="Q37" s="72" t="s">
        <v>41</v>
      </c>
    </row>
    <row r="38" spans="1:89" ht="18" x14ac:dyDescent="0.25">
      <c r="A38" s="6">
        <v>54431</v>
      </c>
      <c r="B38" s="47" t="s">
        <v>9</v>
      </c>
      <c r="C38" s="91">
        <v>44978</v>
      </c>
      <c r="D38" s="33">
        <v>9</v>
      </c>
      <c r="E38" s="32">
        <v>56103</v>
      </c>
      <c r="F38" s="32">
        <v>0</v>
      </c>
      <c r="G38" s="32"/>
      <c r="H38" s="32"/>
      <c r="I38" s="32"/>
      <c r="J38" s="32"/>
      <c r="K38" s="32"/>
      <c r="L38" s="32"/>
      <c r="M38" s="32"/>
      <c r="N38" s="34">
        <v>56103</v>
      </c>
      <c r="O38" s="35"/>
      <c r="P38" s="32">
        <v>56103</v>
      </c>
      <c r="Q38" s="72" t="s">
        <v>42</v>
      </c>
    </row>
    <row r="39" spans="1:89" ht="18" x14ac:dyDescent="0.25">
      <c r="A39" s="6"/>
      <c r="B39" s="47"/>
      <c r="C39" s="91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5"/>
      <c r="P39" s="32"/>
      <c r="Q39" s="72"/>
    </row>
    <row r="40" spans="1:89" s="71" customFormat="1" ht="18" x14ac:dyDescent="0.25">
      <c r="A40" s="7"/>
      <c r="B40" s="63"/>
      <c r="C40" s="92"/>
      <c r="D40" s="37"/>
      <c r="E40" s="36"/>
      <c r="F40" s="36"/>
      <c r="G40" s="36"/>
      <c r="H40" s="38"/>
      <c r="I40" s="36"/>
      <c r="J40" s="38"/>
      <c r="K40" s="38"/>
      <c r="L40" s="38"/>
      <c r="M40" s="38"/>
      <c r="N40" s="36"/>
      <c r="O40" s="39"/>
      <c r="P40" s="36"/>
      <c r="Q40" s="36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</row>
    <row r="41" spans="1:89" ht="33" x14ac:dyDescent="0.25">
      <c r="A41" s="6">
        <v>54433</v>
      </c>
      <c r="B41" s="47" t="s">
        <v>37</v>
      </c>
      <c r="C41" s="91">
        <v>44957</v>
      </c>
      <c r="D41" s="33">
        <v>8</v>
      </c>
      <c r="E41" s="32">
        <v>381000</v>
      </c>
      <c r="F41" s="32">
        <v>49328</v>
      </c>
      <c r="G41" s="32">
        <v>331672</v>
      </c>
      <c r="H41" s="32">
        <v>59701</v>
      </c>
      <c r="I41" s="32">
        <v>391373</v>
      </c>
      <c r="J41" s="32">
        <v>3317</v>
      </c>
      <c r="K41" s="32">
        <v>33167</v>
      </c>
      <c r="L41" s="32"/>
      <c r="M41" s="34">
        <v>59701</v>
      </c>
      <c r="N41" s="32">
        <v>295188</v>
      </c>
      <c r="O41" s="35">
        <v>54433</v>
      </c>
      <c r="P41" s="32">
        <v>295188</v>
      </c>
      <c r="Q41" s="72" t="s">
        <v>38</v>
      </c>
    </row>
    <row r="42" spans="1:89" ht="18" x14ac:dyDescent="0.25">
      <c r="A42" s="6">
        <v>54433</v>
      </c>
      <c r="B42" s="47" t="s">
        <v>19</v>
      </c>
      <c r="C42" s="91">
        <v>44978</v>
      </c>
      <c r="D42" s="33">
        <v>8</v>
      </c>
      <c r="E42" s="32">
        <v>59701</v>
      </c>
      <c r="F42" s="32">
        <v>0</v>
      </c>
      <c r="G42" s="32">
        <v>59701</v>
      </c>
      <c r="H42" s="32">
        <v>0</v>
      </c>
      <c r="I42" s="32">
        <v>59701</v>
      </c>
      <c r="J42" s="32">
        <v>0</v>
      </c>
      <c r="K42" s="32">
        <v>0</v>
      </c>
      <c r="L42" s="32"/>
      <c r="M42" s="32">
        <v>0</v>
      </c>
      <c r="N42" s="34">
        <v>59701</v>
      </c>
      <c r="O42" s="35"/>
      <c r="P42" s="32">
        <v>59701</v>
      </c>
      <c r="Q42" s="72" t="s">
        <v>39</v>
      </c>
    </row>
    <row r="43" spans="1:89" ht="18" x14ac:dyDescent="0.25">
      <c r="A43" s="6"/>
      <c r="B43" s="47"/>
      <c r="C43" s="91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5"/>
      <c r="P43" s="32"/>
      <c r="Q43" s="72"/>
    </row>
    <row r="44" spans="1:89" s="71" customFormat="1" ht="18" x14ac:dyDescent="0.25">
      <c r="A44" s="7"/>
      <c r="B44" s="63"/>
      <c r="C44" s="92"/>
      <c r="D44" s="37"/>
      <c r="E44" s="36"/>
      <c r="F44" s="36"/>
      <c r="G44" s="36"/>
      <c r="H44" s="38"/>
      <c r="I44" s="36"/>
      <c r="J44" s="38"/>
      <c r="K44" s="38"/>
      <c r="L44" s="38"/>
      <c r="M44" s="38"/>
      <c r="N44" s="36"/>
      <c r="O44" s="39"/>
      <c r="P44" s="36"/>
      <c r="Q44" s="36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</row>
    <row r="45" spans="1:89" ht="33" x14ac:dyDescent="0.25">
      <c r="A45" s="6">
        <v>54960</v>
      </c>
      <c r="B45" s="47" t="s">
        <v>32</v>
      </c>
      <c r="C45" s="91">
        <v>44986</v>
      </c>
      <c r="D45" s="33">
        <v>12</v>
      </c>
      <c r="E45" s="32">
        <v>210000</v>
      </c>
      <c r="F45" s="32">
        <v>46235</v>
      </c>
      <c r="G45" s="32">
        <v>163765</v>
      </c>
      <c r="H45" s="32">
        <v>29478</v>
      </c>
      <c r="I45" s="32">
        <v>193243</v>
      </c>
      <c r="J45" s="32">
        <v>1638</v>
      </c>
      <c r="K45" s="32">
        <v>16377</v>
      </c>
      <c r="L45" s="32"/>
      <c r="M45" s="34">
        <v>29478</v>
      </c>
      <c r="N45" s="32">
        <v>145750</v>
      </c>
      <c r="O45" s="35">
        <v>54960</v>
      </c>
      <c r="P45" s="32">
        <v>145750</v>
      </c>
      <c r="Q45" s="72" t="s">
        <v>34</v>
      </c>
    </row>
    <row r="46" spans="1:89" ht="33" x14ac:dyDescent="0.25">
      <c r="A46" s="6">
        <v>54960</v>
      </c>
      <c r="B46" s="47" t="s">
        <v>32</v>
      </c>
      <c r="C46" s="91">
        <v>44991</v>
      </c>
      <c r="D46" s="33">
        <v>13</v>
      </c>
      <c r="E46" s="32">
        <v>151000</v>
      </c>
      <c r="F46" s="32">
        <v>0</v>
      </c>
      <c r="G46" s="32">
        <v>151000</v>
      </c>
      <c r="H46" s="32">
        <v>27180</v>
      </c>
      <c r="I46" s="32">
        <v>178180</v>
      </c>
      <c r="J46" s="32">
        <v>1510</v>
      </c>
      <c r="K46" s="32">
        <v>15100</v>
      </c>
      <c r="L46" s="32"/>
      <c r="M46" s="34">
        <v>27180</v>
      </c>
      <c r="N46" s="32">
        <v>134390</v>
      </c>
      <c r="O46" s="35"/>
      <c r="P46" s="32">
        <v>134390</v>
      </c>
      <c r="Q46" s="72" t="s">
        <v>35</v>
      </c>
    </row>
    <row r="47" spans="1:89" ht="18" x14ac:dyDescent="0.25">
      <c r="A47" s="6">
        <v>54960</v>
      </c>
      <c r="B47" s="47" t="s">
        <v>9</v>
      </c>
      <c r="C47" s="91">
        <v>45042</v>
      </c>
      <c r="D47" s="33" t="s">
        <v>33</v>
      </c>
      <c r="E47" s="32">
        <v>56658</v>
      </c>
      <c r="F47" s="32"/>
      <c r="G47" s="32">
        <v>56658</v>
      </c>
      <c r="H47" s="32">
        <v>0</v>
      </c>
      <c r="I47" s="32">
        <v>56658</v>
      </c>
      <c r="J47" s="32">
        <v>0</v>
      </c>
      <c r="K47" s="32"/>
      <c r="L47" s="32"/>
      <c r="M47" s="32"/>
      <c r="N47" s="34">
        <v>56658</v>
      </c>
      <c r="O47" s="35"/>
      <c r="P47" s="32">
        <v>56658</v>
      </c>
      <c r="Q47" s="72" t="s">
        <v>36</v>
      </c>
    </row>
    <row r="48" spans="1:89" ht="18" x14ac:dyDescent="0.25">
      <c r="A48" s="6"/>
      <c r="B48" s="47"/>
      <c r="C48" s="91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5"/>
      <c r="P48" s="32"/>
      <c r="Q48" s="72"/>
    </row>
    <row r="49" spans="1:89" s="71" customFormat="1" ht="18" x14ac:dyDescent="0.25">
      <c r="A49" s="7"/>
      <c r="B49" s="63"/>
      <c r="C49" s="92"/>
      <c r="D49" s="37"/>
      <c r="E49" s="36"/>
      <c r="F49" s="36"/>
      <c r="G49" s="36"/>
      <c r="H49" s="38"/>
      <c r="I49" s="36"/>
      <c r="J49" s="38"/>
      <c r="K49" s="38"/>
      <c r="L49" s="38"/>
      <c r="M49" s="38"/>
      <c r="N49" s="36"/>
      <c r="O49" s="39"/>
      <c r="P49" s="36"/>
      <c r="Q49" s="36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</row>
    <row r="50" spans="1:89" ht="18" x14ac:dyDescent="0.25">
      <c r="A50" s="6">
        <v>54961</v>
      </c>
      <c r="B50" s="47"/>
      <c r="C50" s="91" t="s">
        <v>113</v>
      </c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5">
        <v>54961</v>
      </c>
      <c r="P50" s="32"/>
      <c r="Q50" s="72"/>
    </row>
    <row r="51" spans="1:89" ht="18" x14ac:dyDescent="0.25">
      <c r="A51" s="6"/>
      <c r="B51" s="47"/>
      <c r="C51" s="91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5"/>
      <c r="P51" s="32"/>
      <c r="Q51" s="72"/>
    </row>
    <row r="52" spans="1:89" s="71" customFormat="1" ht="18" x14ac:dyDescent="0.25">
      <c r="A52" s="7"/>
      <c r="B52" s="63"/>
      <c r="C52" s="92"/>
      <c r="D52" s="37"/>
      <c r="E52" s="36"/>
      <c r="F52" s="36"/>
      <c r="G52" s="36"/>
      <c r="H52" s="38"/>
      <c r="I52" s="36"/>
      <c r="J52" s="38"/>
      <c r="K52" s="38"/>
      <c r="L52" s="38"/>
      <c r="M52" s="38"/>
      <c r="N52" s="36"/>
      <c r="O52" s="39"/>
      <c r="P52" s="36"/>
      <c r="Q52" s="36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</row>
    <row r="53" spans="1:89" ht="33" x14ac:dyDescent="0.25">
      <c r="A53" s="6">
        <v>54962</v>
      </c>
      <c r="B53" s="47" t="s">
        <v>29</v>
      </c>
      <c r="C53" s="91">
        <v>44986</v>
      </c>
      <c r="D53" s="33">
        <v>11</v>
      </c>
      <c r="E53" s="32">
        <v>381000</v>
      </c>
      <c r="F53" s="32">
        <v>40992</v>
      </c>
      <c r="G53" s="32">
        <v>340008</v>
      </c>
      <c r="H53" s="32">
        <v>61201</v>
      </c>
      <c r="I53" s="32">
        <v>401209</v>
      </c>
      <c r="J53" s="32">
        <v>3400.08</v>
      </c>
      <c r="K53" s="32">
        <v>34000.800000000003</v>
      </c>
      <c r="L53" s="32"/>
      <c r="M53" s="34">
        <v>61201</v>
      </c>
      <c r="N53" s="32">
        <v>302607</v>
      </c>
      <c r="O53" s="35">
        <v>54962</v>
      </c>
      <c r="P53" s="32">
        <v>302607</v>
      </c>
      <c r="Q53" s="72" t="s">
        <v>30</v>
      </c>
    </row>
    <row r="54" spans="1:89" ht="18" x14ac:dyDescent="0.25">
      <c r="A54" s="6">
        <v>54962</v>
      </c>
      <c r="B54" s="47" t="s">
        <v>19</v>
      </c>
      <c r="C54" s="91">
        <v>45036</v>
      </c>
      <c r="D54" s="33">
        <v>11</v>
      </c>
      <c r="E54" s="32">
        <v>61201</v>
      </c>
      <c r="F54" s="32"/>
      <c r="G54" s="32"/>
      <c r="H54" s="32"/>
      <c r="I54" s="32"/>
      <c r="J54" s="32"/>
      <c r="K54" s="32"/>
      <c r="L54" s="32"/>
      <c r="M54" s="32"/>
      <c r="N54" s="34">
        <v>61201</v>
      </c>
      <c r="O54" s="35"/>
      <c r="P54" s="32">
        <v>61201</v>
      </c>
      <c r="Q54" s="72" t="s">
        <v>31</v>
      </c>
    </row>
    <row r="55" spans="1:89" ht="18" x14ac:dyDescent="0.25">
      <c r="A55" s="6"/>
      <c r="B55" s="47"/>
      <c r="C55" s="91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5"/>
      <c r="P55" s="32"/>
      <c r="Q55" s="72"/>
    </row>
    <row r="56" spans="1:89" s="71" customFormat="1" ht="18" x14ac:dyDescent="0.25">
      <c r="A56" s="7"/>
      <c r="B56" s="63"/>
      <c r="C56" s="92"/>
      <c r="D56" s="37"/>
      <c r="E56" s="36"/>
      <c r="F56" s="36"/>
      <c r="G56" s="36"/>
      <c r="H56" s="38"/>
      <c r="I56" s="36"/>
      <c r="J56" s="38"/>
      <c r="K56" s="38"/>
      <c r="L56" s="38"/>
      <c r="M56" s="38"/>
      <c r="N56" s="36"/>
      <c r="O56" s="39"/>
      <c r="P56" s="36"/>
      <c r="Q56" s="3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</row>
    <row r="57" spans="1:89" ht="33" x14ac:dyDescent="0.25">
      <c r="A57" s="6">
        <v>55372</v>
      </c>
      <c r="B57" s="47" t="s">
        <v>24</v>
      </c>
      <c r="C57" s="91">
        <v>44985</v>
      </c>
      <c r="D57" s="33">
        <v>10</v>
      </c>
      <c r="E57" s="32">
        <v>222000</v>
      </c>
      <c r="F57" s="32">
        <v>50551</v>
      </c>
      <c r="G57" s="32">
        <v>171449</v>
      </c>
      <c r="H57" s="32">
        <v>30861</v>
      </c>
      <c r="I57" s="32">
        <v>202310</v>
      </c>
      <c r="J57" s="32">
        <v>1714</v>
      </c>
      <c r="K57" s="32">
        <v>17145</v>
      </c>
      <c r="L57" s="32"/>
      <c r="M57" s="34">
        <v>30861</v>
      </c>
      <c r="N57" s="32">
        <v>152590</v>
      </c>
      <c r="O57" s="35">
        <v>55372</v>
      </c>
      <c r="P57" s="32">
        <v>152590</v>
      </c>
      <c r="Q57" s="72" t="s">
        <v>25</v>
      </c>
    </row>
    <row r="58" spans="1:89" ht="18" x14ac:dyDescent="0.25">
      <c r="A58" s="6">
        <v>55372</v>
      </c>
      <c r="B58" s="47"/>
      <c r="C58" s="91">
        <v>45010</v>
      </c>
      <c r="D58" s="33">
        <v>14</v>
      </c>
      <c r="E58" s="32">
        <v>159000</v>
      </c>
      <c r="F58" s="32"/>
      <c r="G58" s="32">
        <v>159000</v>
      </c>
      <c r="H58" s="32">
        <v>28620</v>
      </c>
      <c r="I58" s="32">
        <v>187620</v>
      </c>
      <c r="J58" s="32">
        <v>1590</v>
      </c>
      <c r="K58" s="32">
        <v>15900</v>
      </c>
      <c r="L58" s="32"/>
      <c r="M58" s="34">
        <v>28620</v>
      </c>
      <c r="N58" s="32">
        <v>141510</v>
      </c>
      <c r="O58" s="35"/>
      <c r="P58" s="32">
        <v>30861</v>
      </c>
      <c r="Q58" s="72" t="s">
        <v>26</v>
      </c>
    </row>
    <row r="59" spans="1:89" ht="18" x14ac:dyDescent="0.25">
      <c r="A59" s="6">
        <v>55372</v>
      </c>
      <c r="B59" s="47" t="s">
        <v>9</v>
      </c>
      <c r="C59" s="91">
        <v>45010</v>
      </c>
      <c r="D59" s="33">
        <v>10</v>
      </c>
      <c r="E59" s="32">
        <v>30861</v>
      </c>
      <c r="F59" s="32"/>
      <c r="G59" s="32">
        <v>30861</v>
      </c>
      <c r="H59" s="32">
        <v>0</v>
      </c>
      <c r="I59" s="32">
        <v>30861</v>
      </c>
      <c r="J59" s="32">
        <v>0</v>
      </c>
      <c r="K59" s="32"/>
      <c r="L59" s="32"/>
      <c r="M59" s="32"/>
      <c r="N59" s="34">
        <v>30861</v>
      </c>
      <c r="O59" s="35"/>
      <c r="P59" s="32">
        <v>141510</v>
      </c>
      <c r="Q59" s="72" t="s">
        <v>27</v>
      </c>
    </row>
    <row r="60" spans="1:89" ht="18" x14ac:dyDescent="0.25">
      <c r="A60" s="6">
        <v>55372</v>
      </c>
      <c r="B60" s="47" t="s">
        <v>9</v>
      </c>
      <c r="C60" s="91">
        <v>45036</v>
      </c>
      <c r="D60" s="33">
        <v>14</v>
      </c>
      <c r="E60" s="32">
        <v>28620</v>
      </c>
      <c r="F60" s="32"/>
      <c r="G60" s="32">
        <v>28620</v>
      </c>
      <c r="H60" s="32">
        <v>0</v>
      </c>
      <c r="I60" s="32">
        <v>28620</v>
      </c>
      <c r="J60" s="32">
        <v>0</v>
      </c>
      <c r="K60" s="32">
        <v>0</v>
      </c>
      <c r="L60" s="32"/>
      <c r="M60" s="32"/>
      <c r="N60" s="34">
        <v>28620</v>
      </c>
      <c r="O60" s="35"/>
      <c r="P60" s="32">
        <v>28620</v>
      </c>
      <c r="Q60" s="72" t="s">
        <v>28</v>
      </c>
    </row>
    <row r="61" spans="1:89" ht="18" x14ac:dyDescent="0.25">
      <c r="A61" s="6"/>
      <c r="B61" s="47"/>
      <c r="C61" s="91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5"/>
      <c r="P61" s="32"/>
      <c r="Q61" s="72"/>
    </row>
    <row r="62" spans="1:89" ht="18" x14ac:dyDescent="0.25">
      <c r="A62" s="6"/>
      <c r="B62" s="47"/>
      <c r="C62" s="91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5"/>
      <c r="P62" s="32"/>
      <c r="Q62" s="72"/>
    </row>
    <row r="63" spans="1:89" s="71" customFormat="1" ht="18" x14ac:dyDescent="0.25">
      <c r="A63" s="7"/>
      <c r="B63" s="63"/>
      <c r="C63" s="92"/>
      <c r="D63" s="37"/>
      <c r="E63" s="36"/>
      <c r="F63" s="36"/>
      <c r="G63" s="36"/>
      <c r="H63" s="38"/>
      <c r="I63" s="36"/>
      <c r="J63" s="38"/>
      <c r="K63" s="38"/>
      <c r="L63" s="38"/>
      <c r="M63" s="38"/>
      <c r="N63" s="36"/>
      <c r="O63" s="39"/>
      <c r="P63" s="36"/>
      <c r="Q63" s="36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</row>
    <row r="64" spans="1:89" ht="33" x14ac:dyDescent="0.25">
      <c r="A64" s="6">
        <v>56005</v>
      </c>
      <c r="B64" s="47" t="s">
        <v>18</v>
      </c>
      <c r="C64" s="91">
        <v>45055</v>
      </c>
      <c r="D64" s="33">
        <v>4</v>
      </c>
      <c r="E64" s="32">
        <v>222000</v>
      </c>
      <c r="F64" s="32">
        <v>46366</v>
      </c>
      <c r="G64" s="32">
        <v>175634</v>
      </c>
      <c r="H64" s="32">
        <v>31614</v>
      </c>
      <c r="I64" s="32">
        <v>207248</v>
      </c>
      <c r="J64" s="32">
        <v>1756</v>
      </c>
      <c r="K64" s="32">
        <v>17563.400000000001</v>
      </c>
      <c r="L64" s="32"/>
      <c r="M64" s="34">
        <v>31614</v>
      </c>
      <c r="N64" s="32">
        <v>156315</v>
      </c>
      <c r="O64" s="35">
        <v>56005</v>
      </c>
      <c r="P64" s="32">
        <v>156315</v>
      </c>
      <c r="Q64" s="72" t="s">
        <v>21</v>
      </c>
    </row>
    <row r="65" spans="1:89" ht="33" x14ac:dyDescent="0.25">
      <c r="A65" s="6">
        <v>56005</v>
      </c>
      <c r="B65" s="47" t="s">
        <v>18</v>
      </c>
      <c r="C65" s="91">
        <v>45069</v>
      </c>
      <c r="D65" s="33">
        <v>6</v>
      </c>
      <c r="E65" s="32">
        <v>159000</v>
      </c>
      <c r="F65" s="32">
        <v>0</v>
      </c>
      <c r="G65" s="32">
        <v>159000</v>
      </c>
      <c r="H65" s="32">
        <v>28620</v>
      </c>
      <c r="I65" s="32">
        <v>187620</v>
      </c>
      <c r="J65" s="32">
        <v>1590</v>
      </c>
      <c r="K65" s="32">
        <v>15900</v>
      </c>
      <c r="L65" s="32"/>
      <c r="M65" s="34">
        <v>28620</v>
      </c>
      <c r="N65" s="32">
        <v>141510</v>
      </c>
      <c r="O65" s="35"/>
      <c r="P65" s="32">
        <v>141510</v>
      </c>
      <c r="Q65" s="72" t="s">
        <v>22</v>
      </c>
    </row>
    <row r="66" spans="1:89" ht="18" x14ac:dyDescent="0.25">
      <c r="A66" s="6">
        <v>56005</v>
      </c>
      <c r="B66" s="47" t="s">
        <v>19</v>
      </c>
      <c r="C66" s="91">
        <v>45103</v>
      </c>
      <c r="D66" s="33" t="s">
        <v>20</v>
      </c>
      <c r="E66" s="32">
        <v>60234</v>
      </c>
      <c r="F66" s="32"/>
      <c r="G66" s="32">
        <v>60234</v>
      </c>
      <c r="H66" s="32">
        <v>0</v>
      </c>
      <c r="I66" s="32">
        <v>60234</v>
      </c>
      <c r="J66" s="32">
        <v>0</v>
      </c>
      <c r="K66" s="32">
        <v>0</v>
      </c>
      <c r="L66" s="32"/>
      <c r="M66" s="32">
        <v>0</v>
      </c>
      <c r="N66" s="34">
        <v>60234</v>
      </c>
      <c r="O66" s="35"/>
      <c r="P66" s="32">
        <v>60234</v>
      </c>
      <c r="Q66" s="72" t="s">
        <v>23</v>
      </c>
    </row>
    <row r="67" spans="1:89" ht="18" x14ac:dyDescent="0.25">
      <c r="A67" s="6"/>
      <c r="B67" s="47"/>
      <c r="C67" s="91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5"/>
      <c r="P67" s="32"/>
      <c r="Q67" s="72"/>
    </row>
    <row r="68" spans="1:89" ht="18" x14ac:dyDescent="0.25">
      <c r="A68" s="6"/>
      <c r="B68" s="47"/>
      <c r="C68" s="91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5"/>
      <c r="P68" s="32"/>
      <c r="Q68" s="72"/>
    </row>
    <row r="69" spans="1:89" s="71" customFormat="1" ht="18" x14ac:dyDescent="0.25">
      <c r="A69" s="7"/>
      <c r="B69" s="63"/>
      <c r="C69" s="92"/>
      <c r="D69" s="37"/>
      <c r="E69" s="36"/>
      <c r="F69" s="36"/>
      <c r="G69" s="36"/>
      <c r="H69" s="38"/>
      <c r="I69" s="36"/>
      <c r="J69" s="38"/>
      <c r="K69" s="38"/>
      <c r="L69" s="38"/>
      <c r="M69" s="38"/>
      <c r="N69" s="36"/>
      <c r="O69" s="39"/>
      <c r="P69" s="36"/>
      <c r="Q69" s="36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</row>
    <row r="70" spans="1:89" ht="33" x14ac:dyDescent="0.25">
      <c r="A70" s="6">
        <v>56766</v>
      </c>
      <c r="B70" s="47" t="s">
        <v>14</v>
      </c>
      <c r="C70" s="91">
        <v>45034</v>
      </c>
      <c r="D70" s="33">
        <v>1</v>
      </c>
      <c r="E70" s="32">
        <v>312760</v>
      </c>
      <c r="F70" s="32">
        <v>38000</v>
      </c>
      <c r="G70" s="32">
        <v>274760</v>
      </c>
      <c r="H70" s="32">
        <v>49457</v>
      </c>
      <c r="I70" s="32">
        <v>324217</v>
      </c>
      <c r="J70" s="32">
        <v>2748</v>
      </c>
      <c r="K70" s="32">
        <v>13738</v>
      </c>
      <c r="L70" s="32"/>
      <c r="M70" s="34">
        <v>49457</v>
      </c>
      <c r="N70" s="32">
        <v>258274</v>
      </c>
      <c r="O70" s="35">
        <v>56766</v>
      </c>
      <c r="P70" s="32">
        <v>258274</v>
      </c>
      <c r="Q70" s="72" t="s">
        <v>16</v>
      </c>
    </row>
    <row r="71" spans="1:89" ht="18" x14ac:dyDescent="0.25">
      <c r="A71" s="6">
        <v>56766</v>
      </c>
      <c r="B71" s="47" t="s">
        <v>15</v>
      </c>
      <c r="C71" s="91">
        <v>45089</v>
      </c>
      <c r="D71" s="33">
        <v>1</v>
      </c>
      <c r="E71" s="32">
        <v>49457</v>
      </c>
      <c r="F71" s="32"/>
      <c r="G71" s="32"/>
      <c r="H71" s="32"/>
      <c r="I71" s="32"/>
      <c r="J71" s="32"/>
      <c r="K71" s="32"/>
      <c r="L71" s="32"/>
      <c r="M71" s="32"/>
      <c r="N71" s="34">
        <v>49457</v>
      </c>
      <c r="O71" s="35"/>
      <c r="P71" s="32">
        <v>49457</v>
      </c>
      <c r="Q71" s="72" t="s">
        <v>17</v>
      </c>
    </row>
    <row r="72" spans="1:89" ht="18" x14ac:dyDescent="0.25">
      <c r="A72" s="6"/>
      <c r="B72" s="47"/>
      <c r="C72" s="91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5"/>
      <c r="P72" s="32"/>
      <c r="Q72" s="72"/>
    </row>
    <row r="73" spans="1:89" s="71" customFormat="1" ht="18" x14ac:dyDescent="0.25">
      <c r="A73" s="7"/>
      <c r="B73" s="63"/>
      <c r="C73" s="92"/>
      <c r="D73" s="37"/>
      <c r="E73" s="36"/>
      <c r="F73" s="36"/>
      <c r="G73" s="36"/>
      <c r="H73" s="38"/>
      <c r="I73" s="36"/>
      <c r="J73" s="38"/>
      <c r="K73" s="38"/>
      <c r="L73" s="38"/>
      <c r="M73" s="38"/>
      <c r="N73" s="36"/>
      <c r="O73" s="39"/>
      <c r="P73" s="36"/>
      <c r="Q73" s="36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</row>
    <row r="74" spans="1:89" ht="36" x14ac:dyDescent="0.25">
      <c r="A74" s="6">
        <v>56943</v>
      </c>
      <c r="B74" s="64" t="s">
        <v>8</v>
      </c>
      <c r="C74" s="91">
        <v>45044</v>
      </c>
      <c r="D74" s="33">
        <v>3</v>
      </c>
      <c r="E74" s="32">
        <v>210000</v>
      </c>
      <c r="F74" s="32">
        <v>37993</v>
      </c>
      <c r="G74" s="32">
        <v>172007</v>
      </c>
      <c r="H74" s="32">
        <v>30961</v>
      </c>
      <c r="I74" s="32">
        <v>202968</v>
      </c>
      <c r="J74" s="32">
        <v>1720</v>
      </c>
      <c r="K74" s="32">
        <v>17200.7</v>
      </c>
      <c r="L74" s="32"/>
      <c r="M74" s="34">
        <v>30961</v>
      </c>
      <c r="N74" s="32">
        <v>153086</v>
      </c>
      <c r="O74" s="35">
        <v>56943</v>
      </c>
      <c r="P74" s="32">
        <v>153086</v>
      </c>
      <c r="Q74" s="72" t="s">
        <v>10</v>
      </c>
    </row>
    <row r="75" spans="1:89" ht="18" x14ac:dyDescent="0.25">
      <c r="A75" s="6">
        <v>56943</v>
      </c>
      <c r="B75" s="47" t="s">
        <v>8</v>
      </c>
      <c r="C75" s="91">
        <v>45069</v>
      </c>
      <c r="D75" s="33">
        <v>5</v>
      </c>
      <c r="E75" s="32">
        <v>151000</v>
      </c>
      <c r="F75" s="32">
        <v>0</v>
      </c>
      <c r="G75" s="32">
        <v>151000</v>
      </c>
      <c r="H75" s="32">
        <v>27180</v>
      </c>
      <c r="I75" s="32">
        <v>178180</v>
      </c>
      <c r="J75" s="32">
        <v>1510</v>
      </c>
      <c r="K75" s="32">
        <v>15100</v>
      </c>
      <c r="L75" s="32"/>
      <c r="M75" s="34">
        <v>27180</v>
      </c>
      <c r="N75" s="32">
        <v>134390</v>
      </c>
      <c r="O75" s="35"/>
      <c r="P75" s="32">
        <v>134390</v>
      </c>
      <c r="Q75" s="72" t="s">
        <v>11</v>
      </c>
    </row>
    <row r="76" spans="1:89" ht="18" x14ac:dyDescent="0.25">
      <c r="A76" s="6">
        <v>56943</v>
      </c>
      <c r="B76" s="47" t="s">
        <v>9</v>
      </c>
      <c r="C76" s="91"/>
      <c r="D76" s="33">
        <v>3</v>
      </c>
      <c r="E76" s="32">
        <v>30961</v>
      </c>
      <c r="F76" s="32"/>
      <c r="G76" s="32">
        <v>30961</v>
      </c>
      <c r="H76" s="32">
        <v>0</v>
      </c>
      <c r="I76" s="32">
        <v>30961</v>
      </c>
      <c r="J76" s="32">
        <v>0</v>
      </c>
      <c r="K76" s="32">
        <v>0</v>
      </c>
      <c r="L76" s="32"/>
      <c r="M76" s="32">
        <v>0</v>
      </c>
      <c r="N76" s="34">
        <v>30961</v>
      </c>
      <c r="O76" s="35"/>
      <c r="P76" s="32">
        <v>30961</v>
      </c>
      <c r="Q76" s="72" t="s">
        <v>12</v>
      </c>
    </row>
    <row r="77" spans="1:89" ht="18" x14ac:dyDescent="0.25">
      <c r="A77" s="6">
        <v>56943</v>
      </c>
      <c r="B77" s="47" t="s">
        <v>9</v>
      </c>
      <c r="C77" s="91"/>
      <c r="D77" s="33">
        <v>5</v>
      </c>
      <c r="E77" s="32">
        <v>27180</v>
      </c>
      <c r="F77" s="32"/>
      <c r="G77" s="32">
        <v>27180</v>
      </c>
      <c r="H77" s="32">
        <v>0</v>
      </c>
      <c r="I77" s="32">
        <v>27180</v>
      </c>
      <c r="J77" s="32">
        <v>0</v>
      </c>
      <c r="K77" s="32">
        <v>0</v>
      </c>
      <c r="L77" s="32"/>
      <c r="M77" s="32">
        <v>0</v>
      </c>
      <c r="N77" s="34">
        <v>27180</v>
      </c>
      <c r="O77" s="35"/>
      <c r="P77" s="32">
        <v>27180</v>
      </c>
      <c r="Q77" s="72" t="s">
        <v>13</v>
      </c>
    </row>
    <row r="78" spans="1:89" ht="18" x14ac:dyDescent="0.25">
      <c r="A78" s="6"/>
      <c r="B78" s="47"/>
      <c r="C78" s="91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5"/>
      <c r="P78" s="32"/>
      <c r="Q78" s="72"/>
    </row>
    <row r="79" spans="1:89" s="71" customFormat="1" ht="18" x14ac:dyDescent="0.25">
      <c r="A79" s="7"/>
      <c r="B79" s="63"/>
      <c r="C79" s="92"/>
      <c r="D79" s="37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9"/>
      <c r="P79" s="36"/>
      <c r="Q79" s="73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</row>
    <row r="80" spans="1:89" ht="16.5" x14ac:dyDescent="0.25">
      <c r="A80" s="6">
        <v>57647</v>
      </c>
      <c r="B80" s="41" t="s">
        <v>6</v>
      </c>
      <c r="C80" s="93">
        <v>45078</v>
      </c>
      <c r="D80" s="42">
        <v>7</v>
      </c>
      <c r="E80" s="32">
        <f>350000*60%</f>
        <v>210000</v>
      </c>
      <c r="F80" s="32">
        <v>50166</v>
      </c>
      <c r="G80" s="32">
        <f>ROUND(E80-F80,)</f>
        <v>159834</v>
      </c>
      <c r="H80" s="32">
        <f>ROUND(G80*$H$6,0)</f>
        <v>28770</v>
      </c>
      <c r="I80" s="32">
        <f>G80+H80</f>
        <v>188604</v>
      </c>
      <c r="J80" s="32">
        <f>ROUND(G80*$J$6,)</f>
        <v>1598</v>
      </c>
      <c r="K80" s="32">
        <f>G80*10%</f>
        <v>15983.400000000001</v>
      </c>
      <c r="L80" s="32"/>
      <c r="M80" s="34">
        <f>ROUND(G80*$M$6,)</f>
        <v>28770</v>
      </c>
      <c r="N80" s="32">
        <f>ROUND(I80-SUM(J80:M80),0)</f>
        <v>142253</v>
      </c>
      <c r="O80" s="8">
        <v>57647</v>
      </c>
      <c r="P80" s="32">
        <v>142253</v>
      </c>
      <c r="Q80" s="72" t="s">
        <v>7</v>
      </c>
    </row>
    <row r="81" spans="1:89" ht="16.5" x14ac:dyDescent="0.25">
      <c r="A81" s="6">
        <v>57647</v>
      </c>
      <c r="B81" s="41" t="s">
        <v>6</v>
      </c>
      <c r="C81" s="93">
        <v>45099</v>
      </c>
      <c r="D81" s="42">
        <v>11</v>
      </c>
      <c r="E81" s="32">
        <v>151000</v>
      </c>
      <c r="F81" s="32">
        <v>0</v>
      </c>
      <c r="G81" s="32">
        <f>ROUND(E81-F81,)</f>
        <v>151000</v>
      </c>
      <c r="H81" s="32">
        <f>ROUND(G81*$H$6,0)</f>
        <v>27180</v>
      </c>
      <c r="I81" s="32">
        <f>G81+H81</f>
        <v>178180</v>
      </c>
      <c r="J81" s="32">
        <f>ROUND(G81*$J$6,)</f>
        <v>1510</v>
      </c>
      <c r="K81" s="32">
        <f>G81*10%</f>
        <v>15100</v>
      </c>
      <c r="L81" s="32"/>
      <c r="M81" s="34">
        <f>ROUND(G81*$M$6,)</f>
        <v>27180</v>
      </c>
      <c r="N81" s="32">
        <f>ROUND(I81-SUM(J81:M81),0)</f>
        <v>134390</v>
      </c>
      <c r="O81" s="8"/>
      <c r="P81" s="32">
        <v>134390</v>
      </c>
      <c r="Q81" s="74" t="s">
        <v>72</v>
      </c>
    </row>
    <row r="82" spans="1:89" ht="16.5" x14ac:dyDescent="0.25">
      <c r="A82" s="6">
        <v>57647</v>
      </c>
      <c r="B82" s="41" t="s">
        <v>70</v>
      </c>
      <c r="C82" s="91">
        <v>45131</v>
      </c>
      <c r="D82" s="42" t="s">
        <v>73</v>
      </c>
      <c r="E82" s="32">
        <v>55950</v>
      </c>
      <c r="F82" s="32"/>
      <c r="G82" s="32">
        <f t="shared" ref="G82" si="0">ROUND(E82-F82,)</f>
        <v>55950</v>
      </c>
      <c r="H82" s="32">
        <v>0</v>
      </c>
      <c r="I82" s="32">
        <f t="shared" ref="I82" si="1">G82+H82</f>
        <v>55950</v>
      </c>
      <c r="J82" s="32">
        <v>0</v>
      </c>
      <c r="K82" s="32">
        <v>0</v>
      </c>
      <c r="L82" s="32"/>
      <c r="M82" s="32">
        <v>0</v>
      </c>
      <c r="N82" s="34">
        <f>ROUND(I82-SUM(J82:M82),0)</f>
        <v>55950</v>
      </c>
      <c r="O82" s="8"/>
      <c r="P82" s="32">
        <v>55950</v>
      </c>
      <c r="Q82" s="72" t="s">
        <v>74</v>
      </c>
    </row>
    <row r="83" spans="1:89" ht="18" x14ac:dyDescent="0.25">
      <c r="A83" s="6"/>
      <c r="B83" s="47"/>
      <c r="C83" s="91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5"/>
      <c r="P83" s="32"/>
      <c r="Q83" s="72"/>
    </row>
    <row r="84" spans="1:89" s="71" customFormat="1" ht="18" x14ac:dyDescent="0.25">
      <c r="A84" s="7"/>
      <c r="B84" s="63"/>
      <c r="C84" s="92"/>
      <c r="D84" s="37"/>
      <c r="E84" s="36"/>
      <c r="F84" s="36"/>
      <c r="G84" s="36"/>
      <c r="H84" s="38"/>
      <c r="I84" s="36"/>
      <c r="J84" s="38"/>
      <c r="K84" s="38"/>
      <c r="L84" s="38"/>
      <c r="M84" s="38"/>
      <c r="N84" s="36"/>
      <c r="O84" s="39"/>
      <c r="P84" s="36"/>
      <c r="Q84" s="36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</row>
    <row r="85" spans="1:89" ht="18" x14ac:dyDescent="0.25">
      <c r="A85" s="6">
        <v>57731</v>
      </c>
      <c r="B85" s="41" t="s">
        <v>5</v>
      </c>
      <c r="C85" s="93">
        <v>45098</v>
      </c>
      <c r="D85" s="42">
        <v>9</v>
      </c>
      <c r="E85" s="32">
        <v>120000</v>
      </c>
      <c r="F85" s="32">
        <v>0</v>
      </c>
      <c r="G85" s="32">
        <f>ROUND(E85-F85,)</f>
        <v>120000</v>
      </c>
      <c r="H85" s="32">
        <f>ROUND(G85*$H$6,0)</f>
        <v>21600</v>
      </c>
      <c r="I85" s="32">
        <f>G85+H85</f>
        <v>141600</v>
      </c>
      <c r="J85" s="32">
        <f>ROUND(G85*$J$6,)</f>
        <v>1200</v>
      </c>
      <c r="K85" s="32">
        <f>G85*5%</f>
        <v>6000</v>
      </c>
      <c r="L85" s="32"/>
      <c r="M85" s="34">
        <f>H85</f>
        <v>21600</v>
      </c>
      <c r="N85" s="32">
        <f>ROUND(I85-SUM(J85:M85),0)</f>
        <v>112800</v>
      </c>
      <c r="O85" s="35">
        <v>57731</v>
      </c>
      <c r="P85" s="32">
        <v>24750</v>
      </c>
      <c r="Q85" s="72" t="s">
        <v>4</v>
      </c>
    </row>
    <row r="86" spans="1:89" ht="18" x14ac:dyDescent="0.25">
      <c r="A86" s="6">
        <v>57731</v>
      </c>
      <c r="B86" s="41" t="s">
        <v>70</v>
      </c>
      <c r="C86" s="93"/>
      <c r="D86" s="42">
        <v>9</v>
      </c>
      <c r="E86" s="32">
        <f>M85</f>
        <v>21600</v>
      </c>
      <c r="F86" s="32"/>
      <c r="G86" s="32"/>
      <c r="H86" s="32"/>
      <c r="I86" s="32"/>
      <c r="J86" s="32"/>
      <c r="K86" s="32"/>
      <c r="L86" s="32"/>
      <c r="M86" s="32"/>
      <c r="N86" s="34">
        <f>E86</f>
        <v>21600</v>
      </c>
      <c r="O86" s="35"/>
      <c r="P86" s="32">
        <v>88050</v>
      </c>
      <c r="Q86" s="72" t="s">
        <v>3</v>
      </c>
    </row>
    <row r="87" spans="1:89" ht="18" x14ac:dyDescent="0.25">
      <c r="A87" s="6">
        <v>57731</v>
      </c>
      <c r="B87" s="41" t="s">
        <v>5</v>
      </c>
      <c r="C87" s="93"/>
      <c r="D87" s="42">
        <v>14</v>
      </c>
      <c r="E87" s="32">
        <v>96000</v>
      </c>
      <c r="F87" s="32">
        <v>0</v>
      </c>
      <c r="G87" s="32">
        <f>ROUND(E87-F87,)</f>
        <v>96000</v>
      </c>
      <c r="H87" s="32">
        <f>ROUND(G87*$H$6,0)</f>
        <v>17280</v>
      </c>
      <c r="I87" s="32">
        <f>G87+H87</f>
        <v>113280</v>
      </c>
      <c r="J87" s="32">
        <f>ROUND(G87*$J$6,)</f>
        <v>960</v>
      </c>
      <c r="K87" s="32">
        <f>G87*10%</f>
        <v>9600</v>
      </c>
      <c r="L87" s="32"/>
      <c r="M87" s="34">
        <f>H87</f>
        <v>17280</v>
      </c>
      <c r="N87" s="32">
        <f>ROUND(I87-SUM(J87:M87),0)</f>
        <v>85440</v>
      </c>
      <c r="O87" s="35"/>
      <c r="P87" s="32">
        <v>21600</v>
      </c>
      <c r="Q87" s="72" t="s">
        <v>93</v>
      </c>
    </row>
    <row r="88" spans="1:89" ht="18" x14ac:dyDescent="0.25">
      <c r="A88" s="6">
        <v>57731</v>
      </c>
      <c r="B88" s="41" t="s">
        <v>70</v>
      </c>
      <c r="C88" s="93"/>
      <c r="D88" s="42">
        <v>14</v>
      </c>
      <c r="E88" s="32">
        <f>M87</f>
        <v>17280</v>
      </c>
      <c r="F88" s="32"/>
      <c r="G88" s="32"/>
      <c r="H88" s="32"/>
      <c r="I88" s="32"/>
      <c r="J88" s="32"/>
      <c r="K88" s="32"/>
      <c r="L88" s="32"/>
      <c r="M88" s="32"/>
      <c r="N88" s="34">
        <f>E88</f>
        <v>17280</v>
      </c>
      <c r="O88" s="35"/>
      <c r="P88" s="32">
        <v>85440</v>
      </c>
      <c r="Q88" s="72" t="s">
        <v>94</v>
      </c>
    </row>
    <row r="89" spans="1:89" ht="18" x14ac:dyDescent="0.25">
      <c r="A89" s="6">
        <v>57731</v>
      </c>
      <c r="B89" s="41" t="s">
        <v>5</v>
      </c>
      <c r="C89" s="93"/>
      <c r="D89" s="42">
        <v>18</v>
      </c>
      <c r="E89" s="32">
        <v>84000</v>
      </c>
      <c r="F89" s="32">
        <v>0</v>
      </c>
      <c r="G89" s="32">
        <f>ROUND(E89-F89,)</f>
        <v>84000</v>
      </c>
      <c r="H89" s="32">
        <f>ROUND(G89*$H$6,0)</f>
        <v>15120</v>
      </c>
      <c r="I89" s="32">
        <f>G89+H89</f>
        <v>99120</v>
      </c>
      <c r="J89" s="32">
        <f>ROUND(G89*$J$6,)</f>
        <v>840</v>
      </c>
      <c r="K89" s="32">
        <f>G89*10%</f>
        <v>8400</v>
      </c>
      <c r="L89" s="32"/>
      <c r="M89" s="34">
        <f>H89</f>
        <v>15120</v>
      </c>
      <c r="N89" s="32">
        <f>ROUND(I89-SUM(J89:M89),0)</f>
        <v>74760</v>
      </c>
      <c r="O89" s="35"/>
      <c r="P89" s="32">
        <v>74760</v>
      </c>
      <c r="Q89" s="72" t="s">
        <v>95</v>
      </c>
    </row>
    <row r="90" spans="1:89" ht="18" x14ac:dyDescent="0.25">
      <c r="A90" s="6">
        <v>57731</v>
      </c>
      <c r="B90" s="41" t="s">
        <v>70</v>
      </c>
      <c r="C90" s="93"/>
      <c r="D90" s="42">
        <v>18</v>
      </c>
      <c r="E90" s="32">
        <f>M89</f>
        <v>15120</v>
      </c>
      <c r="F90" s="32"/>
      <c r="G90" s="32"/>
      <c r="H90" s="32"/>
      <c r="I90" s="32"/>
      <c r="J90" s="32"/>
      <c r="K90" s="32"/>
      <c r="L90" s="32"/>
      <c r="M90" s="32"/>
      <c r="N90" s="34">
        <f>E90</f>
        <v>15120</v>
      </c>
      <c r="O90" s="35"/>
      <c r="P90" s="32">
        <v>17280</v>
      </c>
      <c r="Q90" s="72" t="s">
        <v>96</v>
      </c>
    </row>
    <row r="91" spans="1:89" ht="18" x14ac:dyDescent="0.25">
      <c r="A91" s="6">
        <v>57731</v>
      </c>
      <c r="B91" s="41" t="s">
        <v>5</v>
      </c>
      <c r="C91" s="93"/>
      <c r="D91" s="42">
        <v>24</v>
      </c>
      <c r="E91" s="32">
        <v>132000</v>
      </c>
      <c r="F91" s="32">
        <v>0</v>
      </c>
      <c r="G91" s="32">
        <f>ROUND(E91-F91,)</f>
        <v>132000</v>
      </c>
      <c r="H91" s="32">
        <f>ROUND(G91*$H$6,0)</f>
        <v>23760</v>
      </c>
      <c r="I91" s="32">
        <f>G91+H91</f>
        <v>155760</v>
      </c>
      <c r="J91" s="32">
        <f>ROUND(G91*$J$6,)</f>
        <v>1320</v>
      </c>
      <c r="K91" s="32">
        <f>G91*10%</f>
        <v>13200</v>
      </c>
      <c r="L91" s="32"/>
      <c r="M91" s="34">
        <f>H91</f>
        <v>23760</v>
      </c>
      <c r="N91" s="32">
        <f>ROUND(I91-SUM(J91:M91),0)</f>
        <v>117480</v>
      </c>
      <c r="O91" s="35"/>
      <c r="P91" s="32">
        <v>15120</v>
      </c>
      <c r="Q91" s="72" t="s">
        <v>97</v>
      </c>
    </row>
    <row r="92" spans="1:89" ht="18" x14ac:dyDescent="0.25">
      <c r="A92" s="6">
        <v>57731</v>
      </c>
      <c r="B92" s="41" t="s">
        <v>70</v>
      </c>
      <c r="C92" s="93"/>
      <c r="D92" s="42">
        <v>24</v>
      </c>
      <c r="E92" s="32">
        <f>M91</f>
        <v>23760</v>
      </c>
      <c r="F92" s="32"/>
      <c r="G92" s="32"/>
      <c r="H92" s="32"/>
      <c r="I92" s="32"/>
      <c r="J92" s="32"/>
      <c r="K92" s="32"/>
      <c r="L92" s="32"/>
      <c r="M92" s="32"/>
      <c r="N92" s="34">
        <f>E92</f>
        <v>23760</v>
      </c>
      <c r="O92" s="35"/>
      <c r="P92" s="32">
        <v>117480</v>
      </c>
      <c r="Q92" s="72" t="s">
        <v>98</v>
      </c>
    </row>
    <row r="93" spans="1:89" ht="18" x14ac:dyDescent="0.25">
      <c r="A93" s="6">
        <v>57731</v>
      </c>
      <c r="B93" s="41" t="s">
        <v>5</v>
      </c>
      <c r="C93" s="93"/>
      <c r="D93" s="42">
        <v>25</v>
      </c>
      <c r="E93" s="32">
        <v>84000</v>
      </c>
      <c r="F93" s="32">
        <v>0</v>
      </c>
      <c r="G93" s="32">
        <f>ROUND(E93-F93,)</f>
        <v>84000</v>
      </c>
      <c r="H93" s="32">
        <f>ROUND(G93*$H$6,0)</f>
        <v>15120</v>
      </c>
      <c r="I93" s="32">
        <f>G93+H93</f>
        <v>99120</v>
      </c>
      <c r="J93" s="32">
        <f>ROUND(G93*$J$6,)</f>
        <v>840</v>
      </c>
      <c r="K93" s="32">
        <f>G93*10%</f>
        <v>8400</v>
      </c>
      <c r="L93" s="32"/>
      <c r="M93" s="34">
        <f>H93</f>
        <v>15120</v>
      </c>
      <c r="N93" s="32">
        <f>ROUND(I93-SUM(J93:M93),0)</f>
        <v>74760</v>
      </c>
      <c r="O93" s="35"/>
      <c r="P93" s="32">
        <v>23760</v>
      </c>
      <c r="Q93" s="72" t="s">
        <v>105</v>
      </c>
    </row>
    <row r="94" spans="1:89" ht="18" x14ac:dyDescent="0.25">
      <c r="A94" s="6">
        <v>57731</v>
      </c>
      <c r="B94" s="41" t="s">
        <v>70</v>
      </c>
      <c r="C94" s="93"/>
      <c r="D94" s="42">
        <v>25</v>
      </c>
      <c r="E94" s="32">
        <f>M93</f>
        <v>15120</v>
      </c>
      <c r="F94" s="32"/>
      <c r="G94" s="32"/>
      <c r="H94" s="32"/>
      <c r="I94" s="32"/>
      <c r="J94" s="32"/>
      <c r="K94" s="32"/>
      <c r="L94" s="32"/>
      <c r="M94" s="32"/>
      <c r="N94" s="34">
        <f>E94</f>
        <v>15120</v>
      </c>
      <c r="O94" s="35"/>
      <c r="P94" s="32">
        <v>15120</v>
      </c>
      <c r="Q94" s="72" t="s">
        <v>109</v>
      </c>
    </row>
    <row r="95" spans="1:89" ht="18" x14ac:dyDescent="0.25">
      <c r="A95" s="6"/>
      <c r="B95" s="41"/>
      <c r="C95" s="91"/>
      <c r="D95" s="4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5"/>
      <c r="P95" s="32">
        <v>74760</v>
      </c>
      <c r="Q95" s="72" t="s">
        <v>110</v>
      </c>
    </row>
    <row r="96" spans="1:89" s="71" customFormat="1" ht="18" x14ac:dyDescent="0.25">
      <c r="A96" s="7"/>
      <c r="B96" s="63"/>
      <c r="C96" s="92"/>
      <c r="D96" s="37"/>
      <c r="E96" s="36"/>
      <c r="F96" s="36"/>
      <c r="G96" s="36"/>
      <c r="H96" s="38"/>
      <c r="I96" s="36"/>
      <c r="J96" s="38"/>
      <c r="K96" s="38"/>
      <c r="L96" s="38"/>
      <c r="M96" s="38"/>
      <c r="N96" s="36"/>
      <c r="O96" s="39"/>
      <c r="P96" s="36"/>
      <c r="Q96" s="36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</row>
    <row r="97" spans="1:89" ht="33" x14ac:dyDescent="0.25">
      <c r="A97" s="6">
        <v>58594</v>
      </c>
      <c r="B97" s="41" t="s">
        <v>68</v>
      </c>
      <c r="C97" s="93">
        <v>45111</v>
      </c>
      <c r="D97" s="42">
        <v>13</v>
      </c>
      <c r="E97" s="32">
        <v>304220</v>
      </c>
      <c r="F97" s="32">
        <v>30400</v>
      </c>
      <c r="G97" s="32">
        <f>ROUND(E97-F97,)</f>
        <v>273820</v>
      </c>
      <c r="H97" s="32">
        <f>ROUND(G97*$H$6,0)</f>
        <v>49288</v>
      </c>
      <c r="I97" s="32">
        <f>G97+H97</f>
        <v>323108</v>
      </c>
      <c r="J97" s="32">
        <f>ROUND(G97*$J$6,)</f>
        <v>2738</v>
      </c>
      <c r="K97" s="32">
        <f>G97*$K$6</f>
        <v>13691</v>
      </c>
      <c r="L97" s="32">
        <v>0</v>
      </c>
      <c r="M97" s="34">
        <f>ROUND(G97*$M$6,)</f>
        <v>49288</v>
      </c>
      <c r="N97" s="32">
        <f>ROUND(I97-SUM(J97:M97),0)</f>
        <v>257391</v>
      </c>
      <c r="O97" s="8">
        <v>58594</v>
      </c>
      <c r="P97" s="32">
        <v>257391</v>
      </c>
      <c r="Q97" s="72" t="s">
        <v>69</v>
      </c>
    </row>
    <row r="98" spans="1:89" ht="16.5" x14ac:dyDescent="0.25">
      <c r="A98" s="6">
        <v>58594</v>
      </c>
      <c r="B98" s="41" t="s">
        <v>70</v>
      </c>
      <c r="C98" s="93">
        <v>45160</v>
      </c>
      <c r="D98" s="42">
        <v>13</v>
      </c>
      <c r="E98" s="32">
        <v>49288</v>
      </c>
      <c r="F98" s="32"/>
      <c r="G98" s="32"/>
      <c r="H98" s="32"/>
      <c r="I98" s="32"/>
      <c r="J98" s="32"/>
      <c r="K98" s="32"/>
      <c r="L98" s="32"/>
      <c r="M98" s="32"/>
      <c r="N98" s="34">
        <f>E98</f>
        <v>49288</v>
      </c>
      <c r="O98" s="8"/>
      <c r="P98" s="32">
        <v>49288</v>
      </c>
      <c r="Q98" s="72" t="s">
        <v>84</v>
      </c>
    </row>
    <row r="99" spans="1:89" s="71" customFormat="1" ht="18" x14ac:dyDescent="0.25">
      <c r="A99" s="7"/>
      <c r="B99" s="63"/>
      <c r="C99" s="92"/>
      <c r="D99" s="37"/>
      <c r="E99" s="36"/>
      <c r="F99" s="36"/>
      <c r="G99" s="36"/>
      <c r="H99" s="38"/>
      <c r="I99" s="36"/>
      <c r="J99" s="38"/>
      <c r="K99" s="38"/>
      <c r="L99" s="38"/>
      <c r="M99" s="38"/>
      <c r="N99" s="36"/>
      <c r="O99" s="39"/>
      <c r="P99" s="36"/>
      <c r="Q99" s="36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</row>
    <row r="100" spans="1:89" ht="33" x14ac:dyDescent="0.25">
      <c r="A100" s="6">
        <v>58850</v>
      </c>
      <c r="B100" s="43" t="s">
        <v>67</v>
      </c>
      <c r="C100" s="93">
        <v>45149</v>
      </c>
      <c r="D100" s="42">
        <v>15</v>
      </c>
      <c r="E100" s="32">
        <v>221760</v>
      </c>
      <c r="F100" s="32">
        <v>28500</v>
      </c>
      <c r="G100" s="32">
        <f>ROUND(E100-F100,)</f>
        <v>193260</v>
      </c>
      <c r="H100" s="32">
        <f>ROUND(G100*$H$6,0)</f>
        <v>34787</v>
      </c>
      <c r="I100" s="32">
        <f>G100+H100</f>
        <v>228047</v>
      </c>
      <c r="J100" s="32">
        <f>ROUND(G100*$J$6,)</f>
        <v>1933</v>
      </c>
      <c r="K100" s="32">
        <f>G100*$K$6</f>
        <v>9663</v>
      </c>
      <c r="L100" s="32">
        <v>0</v>
      </c>
      <c r="M100" s="34">
        <f>ROUND(G100*$M$6,)</f>
        <v>34787</v>
      </c>
      <c r="N100" s="32">
        <f>ROUND(I100-SUM(J100:M100),0)</f>
        <v>181664</v>
      </c>
      <c r="O100" s="9">
        <v>58850</v>
      </c>
      <c r="P100" s="44">
        <v>181664</v>
      </c>
      <c r="Q100" s="72" t="s">
        <v>75</v>
      </c>
    </row>
    <row r="101" spans="1:89" ht="18" x14ac:dyDescent="0.25">
      <c r="A101" s="6">
        <v>58850</v>
      </c>
      <c r="B101" s="43" t="s">
        <v>76</v>
      </c>
      <c r="C101" s="93">
        <v>45188</v>
      </c>
      <c r="D101" s="42">
        <v>15</v>
      </c>
      <c r="E101" s="32">
        <v>34787</v>
      </c>
      <c r="F101" s="32"/>
      <c r="G101" s="32"/>
      <c r="H101" s="32"/>
      <c r="I101" s="32"/>
      <c r="J101" s="32"/>
      <c r="K101" s="32"/>
      <c r="L101" s="32"/>
      <c r="M101" s="32"/>
      <c r="N101" s="34">
        <f>E101</f>
        <v>34787</v>
      </c>
      <c r="O101" s="45"/>
      <c r="P101" s="44">
        <v>34787</v>
      </c>
      <c r="Q101" s="72" t="s">
        <v>85</v>
      </c>
    </row>
    <row r="102" spans="1:89" ht="18" x14ac:dyDescent="0.25">
      <c r="A102" s="6">
        <v>58850</v>
      </c>
      <c r="B102" s="43"/>
      <c r="C102" s="93">
        <v>45516</v>
      </c>
      <c r="D102" s="42">
        <v>3</v>
      </c>
      <c r="E102" s="32">
        <v>156660</v>
      </c>
      <c r="F102" s="32"/>
      <c r="G102" s="32">
        <f>ROUND(E102-F102,)</f>
        <v>156660</v>
      </c>
      <c r="H102" s="32">
        <f>ROUND(G102*$H$6,0)</f>
        <v>28199</v>
      </c>
      <c r="I102" s="32">
        <f>G102+H102</f>
        <v>184859</v>
      </c>
      <c r="J102" s="32">
        <f>ROUND(G102*$J$6,)</f>
        <v>1567</v>
      </c>
      <c r="K102" s="32">
        <f>G102*$K$6</f>
        <v>7833</v>
      </c>
      <c r="L102" s="32">
        <v>0</v>
      </c>
      <c r="M102" s="34">
        <f>ROUND(G102*$M$6,)</f>
        <v>28199</v>
      </c>
      <c r="N102" s="32">
        <f>ROUND(I102-SUM(J102:M102),0)</f>
        <v>147260</v>
      </c>
      <c r="O102" s="45"/>
      <c r="P102" s="44">
        <v>28199</v>
      </c>
      <c r="Q102" s="72" t="s">
        <v>118</v>
      </c>
    </row>
    <row r="103" spans="1:89" ht="18" x14ac:dyDescent="0.25">
      <c r="A103" s="6">
        <v>58850</v>
      </c>
      <c r="B103" s="43" t="s">
        <v>76</v>
      </c>
      <c r="C103" s="93"/>
      <c r="D103" s="42">
        <v>3</v>
      </c>
      <c r="E103" s="32">
        <f>M102</f>
        <v>28199</v>
      </c>
      <c r="F103" s="32"/>
      <c r="G103" s="32"/>
      <c r="H103" s="32"/>
      <c r="I103" s="32"/>
      <c r="J103" s="32"/>
      <c r="K103" s="32"/>
      <c r="L103" s="32"/>
      <c r="M103" s="32"/>
      <c r="N103" s="34">
        <f>E103</f>
        <v>28199</v>
      </c>
      <c r="O103" s="45"/>
      <c r="P103" s="32">
        <v>85000</v>
      </c>
      <c r="Q103" s="72" t="s">
        <v>119</v>
      </c>
    </row>
    <row r="104" spans="1:89" ht="18" x14ac:dyDescent="0.25">
      <c r="A104" s="6"/>
      <c r="B104" s="43"/>
      <c r="C104" s="93"/>
      <c r="D104" s="42"/>
      <c r="E104" s="32"/>
      <c r="F104" s="32"/>
      <c r="G104" s="32"/>
      <c r="H104" s="32"/>
      <c r="I104" s="32"/>
      <c r="J104" s="32"/>
      <c r="K104" s="32"/>
      <c r="L104" s="32"/>
      <c r="M104" s="32"/>
      <c r="N104" s="34"/>
      <c r="O104" s="45"/>
      <c r="P104" s="32">
        <v>50000</v>
      </c>
      <c r="Q104" s="72" t="s">
        <v>120</v>
      </c>
    </row>
    <row r="105" spans="1:89" ht="18" x14ac:dyDescent="0.15">
      <c r="A105" s="6"/>
      <c r="B105" s="43"/>
      <c r="C105" s="93"/>
      <c r="D105" s="42"/>
      <c r="E105" s="32"/>
      <c r="F105" s="32"/>
      <c r="G105" s="32"/>
      <c r="H105" s="32"/>
      <c r="I105" s="32"/>
      <c r="J105" s="32"/>
      <c r="K105" s="32"/>
      <c r="L105" s="32"/>
      <c r="M105" s="32"/>
      <c r="N105" s="34"/>
      <c r="O105" s="45"/>
      <c r="P105" s="32">
        <v>12260</v>
      </c>
      <c r="Q105" s="77" t="s">
        <v>121</v>
      </c>
    </row>
    <row r="106" spans="1:89" s="71" customFormat="1" ht="18" x14ac:dyDescent="0.25">
      <c r="A106" s="7"/>
      <c r="B106" s="63"/>
      <c r="C106" s="92"/>
      <c r="D106" s="37"/>
      <c r="E106" s="36"/>
      <c r="F106" s="36"/>
      <c r="G106" s="36"/>
      <c r="H106" s="38"/>
      <c r="I106" s="36"/>
      <c r="J106" s="38"/>
      <c r="K106" s="38"/>
      <c r="L106" s="38"/>
      <c r="M106" s="38"/>
      <c r="N106" s="36"/>
      <c r="O106" s="39"/>
      <c r="P106" s="36"/>
      <c r="Q106" s="36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</row>
    <row r="107" spans="1:89" ht="33" x14ac:dyDescent="0.25">
      <c r="A107" s="6">
        <v>59016</v>
      </c>
      <c r="B107" s="43" t="s">
        <v>71</v>
      </c>
      <c r="C107" s="93">
        <v>45162</v>
      </c>
      <c r="D107" s="42">
        <v>16</v>
      </c>
      <c r="E107" s="32">
        <v>198940</v>
      </c>
      <c r="F107" s="32">
        <v>22800</v>
      </c>
      <c r="G107" s="32">
        <f>ROUND(E107-F107,)</f>
        <v>176140</v>
      </c>
      <c r="H107" s="32">
        <f>ROUND(G107*$H$6,0)</f>
        <v>31705</v>
      </c>
      <c r="I107" s="32">
        <f>G107+H107</f>
        <v>207845</v>
      </c>
      <c r="J107" s="32">
        <f>ROUND(G107*$J$6,)</f>
        <v>1761</v>
      </c>
      <c r="K107" s="32">
        <f>G107*$K$6</f>
        <v>8807</v>
      </c>
      <c r="L107" s="32">
        <v>0</v>
      </c>
      <c r="M107" s="34">
        <f>ROUND(G107*$M$6,)</f>
        <v>31705</v>
      </c>
      <c r="N107" s="32">
        <f>ROUND(I107-SUM(J107:M107),0)</f>
        <v>165572</v>
      </c>
      <c r="O107" s="8">
        <v>59016</v>
      </c>
      <c r="P107" s="32">
        <v>165572</v>
      </c>
      <c r="Q107" s="72" t="s">
        <v>79</v>
      </c>
    </row>
    <row r="108" spans="1:89" ht="16.5" x14ac:dyDescent="0.25">
      <c r="A108" s="6">
        <v>59016</v>
      </c>
      <c r="B108" s="43" t="s">
        <v>70</v>
      </c>
      <c r="C108" s="93">
        <v>45188</v>
      </c>
      <c r="D108" s="42">
        <v>16</v>
      </c>
      <c r="E108" s="32">
        <v>31705</v>
      </c>
      <c r="F108" s="32"/>
      <c r="G108" s="32"/>
      <c r="H108" s="32"/>
      <c r="I108" s="32"/>
      <c r="J108" s="32"/>
      <c r="K108" s="32"/>
      <c r="L108" s="32"/>
      <c r="M108" s="32"/>
      <c r="N108" s="34">
        <f>E108</f>
        <v>31705</v>
      </c>
      <c r="O108" s="8"/>
      <c r="P108" s="32">
        <v>31705</v>
      </c>
      <c r="Q108" s="72" t="s">
        <v>82</v>
      </c>
    </row>
    <row r="109" spans="1:89" ht="16.5" x14ac:dyDescent="0.25">
      <c r="A109" s="6">
        <v>59016</v>
      </c>
      <c r="B109" s="43"/>
      <c r="C109" s="93">
        <v>45384</v>
      </c>
      <c r="D109" s="42">
        <v>1</v>
      </c>
      <c r="E109" s="32">
        <v>122710</v>
      </c>
      <c r="F109" s="32"/>
      <c r="G109" s="32">
        <f>ROUND(E109-F109,)</f>
        <v>122710</v>
      </c>
      <c r="H109" s="32">
        <f>ROUND(G109*$H$6,0)</f>
        <v>22088</v>
      </c>
      <c r="I109" s="32">
        <f>G109+H109</f>
        <v>144798</v>
      </c>
      <c r="J109" s="32">
        <f>ROUND(G109*$J$6,)</f>
        <v>1227</v>
      </c>
      <c r="K109" s="32">
        <f>G109*$K$6</f>
        <v>6135.5</v>
      </c>
      <c r="L109" s="32">
        <v>0</v>
      </c>
      <c r="M109" s="34">
        <f>ROUND(G109*$M$6,)</f>
        <v>22088</v>
      </c>
      <c r="N109" s="32">
        <f>ROUND(I109-SUM(J109:M109),0)</f>
        <v>115348</v>
      </c>
      <c r="O109" s="8"/>
      <c r="P109" s="32">
        <v>115347</v>
      </c>
      <c r="Q109" s="72" t="s">
        <v>114</v>
      </c>
    </row>
    <row r="110" spans="1:89" ht="16.5" x14ac:dyDescent="0.25">
      <c r="A110" s="6">
        <v>59016</v>
      </c>
      <c r="B110" s="43" t="s">
        <v>70</v>
      </c>
      <c r="C110" s="93"/>
      <c r="D110" s="42">
        <v>1</v>
      </c>
      <c r="E110" s="32">
        <f>H109</f>
        <v>22088</v>
      </c>
      <c r="F110" s="32"/>
      <c r="G110" s="32"/>
      <c r="H110" s="32"/>
      <c r="I110" s="32"/>
      <c r="J110" s="32"/>
      <c r="K110" s="32"/>
      <c r="L110" s="32"/>
      <c r="M110" s="46"/>
      <c r="N110" s="34">
        <f>E110</f>
        <v>22088</v>
      </c>
      <c r="O110" s="8"/>
      <c r="P110" s="32">
        <v>22088</v>
      </c>
      <c r="Q110" s="72" t="s">
        <v>115</v>
      </c>
    </row>
    <row r="111" spans="1:89" s="71" customFormat="1" ht="18" x14ac:dyDescent="0.25">
      <c r="A111" s="7"/>
      <c r="B111" s="63"/>
      <c r="C111" s="92"/>
      <c r="D111" s="37"/>
      <c r="E111" s="36"/>
      <c r="F111" s="36"/>
      <c r="G111" s="36"/>
      <c r="H111" s="38"/>
      <c r="I111" s="36"/>
      <c r="J111" s="38"/>
      <c r="K111" s="38"/>
      <c r="L111" s="38"/>
      <c r="M111" s="38"/>
      <c r="N111" s="36"/>
      <c r="O111" s="39"/>
      <c r="P111" s="36"/>
      <c r="Q111" s="36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</row>
    <row r="112" spans="1:89" ht="33" x14ac:dyDescent="0.25">
      <c r="A112" s="6">
        <v>59293</v>
      </c>
      <c r="B112" s="41" t="s">
        <v>77</v>
      </c>
      <c r="C112" s="93">
        <v>45183</v>
      </c>
      <c r="D112" s="42">
        <v>17</v>
      </c>
      <c r="E112" s="32">
        <f>370000*60%</f>
        <v>222000</v>
      </c>
      <c r="F112" s="32">
        <v>42263</v>
      </c>
      <c r="G112" s="32">
        <f>ROUND(E112-F112,)</f>
        <v>179737</v>
      </c>
      <c r="H112" s="32">
        <f>ROUND(G112*$H$6,0)</f>
        <v>32353</v>
      </c>
      <c r="I112" s="32">
        <f>G112+H112</f>
        <v>212090</v>
      </c>
      <c r="J112" s="32">
        <f>ROUND(G112*$J$6,)</f>
        <v>1797</v>
      </c>
      <c r="K112" s="32">
        <f>G112*10%</f>
        <v>17973.7</v>
      </c>
      <c r="L112" s="32"/>
      <c r="M112" s="34">
        <f>ROUND(G112*$M$6,)</f>
        <v>32353</v>
      </c>
      <c r="N112" s="32">
        <f>ROUND(I112-SUM(J112:M112),0)</f>
        <v>159966</v>
      </c>
      <c r="O112" s="8">
        <v>59293</v>
      </c>
      <c r="P112" s="32">
        <v>159966</v>
      </c>
      <c r="Q112" s="72" t="s">
        <v>89</v>
      </c>
    </row>
    <row r="113" spans="1:89" ht="33" x14ac:dyDescent="0.25">
      <c r="A113" s="6">
        <v>59293</v>
      </c>
      <c r="B113" s="41" t="s">
        <v>77</v>
      </c>
      <c r="C113" s="93">
        <v>45216</v>
      </c>
      <c r="D113" s="42">
        <v>22</v>
      </c>
      <c r="E113" s="32">
        <f>(370000*40%)+11000</f>
        <v>159000</v>
      </c>
      <c r="F113" s="32">
        <v>0</v>
      </c>
      <c r="G113" s="32">
        <f>ROUND(E113-F113,)</f>
        <v>159000</v>
      </c>
      <c r="H113" s="32">
        <f>ROUND(G113*$H$6,0)</f>
        <v>28620</v>
      </c>
      <c r="I113" s="32">
        <f>G113+H113</f>
        <v>187620</v>
      </c>
      <c r="J113" s="32">
        <f>ROUND(G113*$J$6,)</f>
        <v>1590</v>
      </c>
      <c r="K113" s="32">
        <f>G113*10%</f>
        <v>15900</v>
      </c>
      <c r="L113" s="32">
        <v>0</v>
      </c>
      <c r="M113" s="34">
        <f>ROUND(G113*$M$6,)</f>
        <v>28620</v>
      </c>
      <c r="N113" s="32">
        <f>ROUND(I113-SUM(J113:M113),0)</f>
        <v>141510</v>
      </c>
      <c r="O113" s="8"/>
      <c r="P113" s="32">
        <v>32353</v>
      </c>
      <c r="Q113" s="72" t="s">
        <v>90</v>
      </c>
    </row>
    <row r="114" spans="1:89" ht="16.5" x14ac:dyDescent="0.25">
      <c r="A114" s="6">
        <v>59293</v>
      </c>
      <c r="B114" s="47" t="s">
        <v>9</v>
      </c>
      <c r="C114" s="93">
        <v>45222</v>
      </c>
      <c r="D114" s="42">
        <v>17</v>
      </c>
      <c r="E114" s="32">
        <v>32353</v>
      </c>
      <c r="F114" s="32"/>
      <c r="G114" s="32"/>
      <c r="H114" s="32"/>
      <c r="I114" s="32"/>
      <c r="J114" s="32"/>
      <c r="K114" s="32"/>
      <c r="L114" s="32"/>
      <c r="M114" s="32"/>
      <c r="N114" s="34">
        <f>E114</f>
        <v>32353</v>
      </c>
      <c r="O114" s="8"/>
      <c r="P114" s="32">
        <v>28620</v>
      </c>
      <c r="Q114" s="72" t="s">
        <v>100</v>
      </c>
    </row>
    <row r="115" spans="1:89" ht="16.5" x14ac:dyDescent="0.25">
      <c r="A115" s="6">
        <v>59293</v>
      </c>
      <c r="B115" s="47" t="s">
        <v>9</v>
      </c>
      <c r="C115" s="93"/>
      <c r="D115" s="42">
        <v>22</v>
      </c>
      <c r="E115" s="32">
        <f>M113</f>
        <v>28620</v>
      </c>
      <c r="F115" s="32"/>
      <c r="G115" s="32"/>
      <c r="H115" s="32"/>
      <c r="I115" s="32"/>
      <c r="J115" s="32"/>
      <c r="K115" s="32"/>
      <c r="L115" s="32"/>
      <c r="M115" s="32"/>
      <c r="N115" s="34">
        <f>E115</f>
        <v>28620</v>
      </c>
      <c r="O115" s="8"/>
      <c r="P115" s="32">
        <v>141510</v>
      </c>
      <c r="Q115" s="72" t="s">
        <v>99</v>
      </c>
    </row>
    <row r="116" spans="1:89" ht="16.5" x14ac:dyDescent="0.25">
      <c r="A116" s="6"/>
      <c r="B116" s="47"/>
      <c r="C116" s="93"/>
      <c r="D116" s="4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8"/>
      <c r="P116" s="32"/>
      <c r="Q116" s="32"/>
    </row>
    <row r="117" spans="1:89" s="71" customFormat="1" ht="18" x14ac:dyDescent="0.25">
      <c r="A117" s="7"/>
      <c r="B117" s="63"/>
      <c r="C117" s="92"/>
      <c r="D117" s="37"/>
      <c r="E117" s="36"/>
      <c r="F117" s="36"/>
      <c r="G117" s="36"/>
      <c r="H117" s="38"/>
      <c r="I117" s="36"/>
      <c r="J117" s="38"/>
      <c r="K117" s="38"/>
      <c r="L117" s="38"/>
      <c r="M117" s="38"/>
      <c r="N117" s="36"/>
      <c r="O117" s="39">
        <v>59342</v>
      </c>
      <c r="P117" s="36"/>
      <c r="Q117" s="36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</row>
    <row r="118" spans="1:89" ht="33" x14ac:dyDescent="0.25">
      <c r="A118" s="6">
        <v>59342</v>
      </c>
      <c r="B118" s="41" t="s">
        <v>78</v>
      </c>
      <c r="C118" s="93">
        <v>45190</v>
      </c>
      <c r="D118" s="42">
        <v>19</v>
      </c>
      <c r="E118" s="32">
        <f>350000*60%</f>
        <v>210000</v>
      </c>
      <c r="F118" s="32">
        <v>42210.78</v>
      </c>
      <c r="G118" s="32">
        <f>ROUND(E118-F118,)</f>
        <v>167789</v>
      </c>
      <c r="H118" s="32">
        <f>ROUND(G118*$H$6,0)</f>
        <v>30202</v>
      </c>
      <c r="I118" s="32">
        <f>G118+H118</f>
        <v>197991</v>
      </c>
      <c r="J118" s="32">
        <f>ROUND(G118*$J$6,)</f>
        <v>1678</v>
      </c>
      <c r="K118" s="32">
        <f>G118*10%</f>
        <v>16778.900000000001</v>
      </c>
      <c r="L118" s="32"/>
      <c r="M118" s="34">
        <f>H118</f>
        <v>30202</v>
      </c>
      <c r="N118" s="32">
        <f>ROUND(I118-SUM(J118:M118),0)</f>
        <v>149332</v>
      </c>
      <c r="O118" s="8"/>
      <c r="P118" s="32">
        <v>149332</v>
      </c>
      <c r="Q118" s="72" t="s">
        <v>81</v>
      </c>
    </row>
    <row r="119" spans="1:89" s="69" customFormat="1" ht="33" x14ac:dyDescent="0.25">
      <c r="A119" s="6">
        <v>59342</v>
      </c>
      <c r="B119" s="47" t="s">
        <v>78</v>
      </c>
      <c r="C119" s="93">
        <v>45213</v>
      </c>
      <c r="D119" s="42">
        <v>20</v>
      </c>
      <c r="E119" s="32">
        <v>151000</v>
      </c>
      <c r="F119" s="32">
        <v>0</v>
      </c>
      <c r="G119" s="32">
        <f>ROUND(E119-F119,)</f>
        <v>151000</v>
      </c>
      <c r="H119" s="32">
        <f>ROUND(G119*$H$6,0)</f>
        <v>27180</v>
      </c>
      <c r="I119" s="32">
        <f>G119+H119</f>
        <v>178180</v>
      </c>
      <c r="J119" s="32">
        <f>ROUND(G119*$J$6,)</f>
        <v>1510</v>
      </c>
      <c r="K119" s="32">
        <f>G119*10%</f>
        <v>15100</v>
      </c>
      <c r="L119" s="32"/>
      <c r="M119" s="34">
        <f>H119</f>
        <v>27180</v>
      </c>
      <c r="N119" s="32">
        <f>ROUND(I119-SUM(J119:M119),0)</f>
        <v>134390</v>
      </c>
      <c r="O119" s="8"/>
      <c r="P119" s="32">
        <v>134390</v>
      </c>
      <c r="Q119" s="72" t="s">
        <v>88</v>
      </c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</row>
    <row r="120" spans="1:89" s="69" customFormat="1" ht="16.5" x14ac:dyDescent="0.25">
      <c r="A120" s="6">
        <v>59342</v>
      </c>
      <c r="B120" s="47" t="s">
        <v>70</v>
      </c>
      <c r="C120" s="93" t="s">
        <v>83</v>
      </c>
      <c r="D120" s="42">
        <v>19</v>
      </c>
      <c r="E120" s="32">
        <v>30202</v>
      </c>
      <c r="F120" s="32"/>
      <c r="G120" s="32"/>
      <c r="H120" s="32"/>
      <c r="I120" s="32"/>
      <c r="J120" s="32"/>
      <c r="K120" s="32"/>
      <c r="L120" s="32"/>
      <c r="M120" s="32"/>
      <c r="N120" s="34">
        <f>E120</f>
        <v>30202</v>
      </c>
      <c r="O120" s="8"/>
      <c r="P120" s="32">
        <v>30202</v>
      </c>
      <c r="Q120" s="72" t="s">
        <v>87</v>
      </c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</row>
    <row r="121" spans="1:89" s="69" customFormat="1" ht="16.5" x14ac:dyDescent="0.25">
      <c r="A121" s="6">
        <v>59342</v>
      </c>
      <c r="B121" s="47" t="s">
        <v>70</v>
      </c>
      <c r="C121" s="93"/>
      <c r="D121" s="42">
        <v>20</v>
      </c>
      <c r="E121" s="32">
        <f>M119</f>
        <v>27180</v>
      </c>
      <c r="F121" s="32"/>
      <c r="G121" s="32"/>
      <c r="H121" s="32"/>
      <c r="I121" s="32"/>
      <c r="J121" s="32"/>
      <c r="K121" s="32"/>
      <c r="L121" s="32"/>
      <c r="M121" s="32"/>
      <c r="N121" s="34">
        <f>E121</f>
        <v>27180</v>
      </c>
      <c r="O121" s="8"/>
      <c r="P121" s="32">
        <v>27180</v>
      </c>
      <c r="Q121" s="72" t="s">
        <v>108</v>
      </c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</row>
    <row r="122" spans="1:89" s="71" customFormat="1" ht="18" x14ac:dyDescent="0.25">
      <c r="A122" s="7"/>
      <c r="B122" s="63"/>
      <c r="C122" s="92"/>
      <c r="D122" s="37"/>
      <c r="E122" s="36"/>
      <c r="F122" s="36"/>
      <c r="G122" s="36"/>
      <c r="H122" s="38"/>
      <c r="I122" s="36"/>
      <c r="J122" s="38"/>
      <c r="K122" s="38"/>
      <c r="L122" s="38"/>
      <c r="M122" s="38"/>
      <c r="N122" s="36"/>
      <c r="O122" s="39"/>
      <c r="P122" s="36"/>
      <c r="Q122" s="36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</row>
    <row r="123" spans="1:89" s="69" customFormat="1" ht="33" x14ac:dyDescent="0.25">
      <c r="A123" s="6">
        <v>59845</v>
      </c>
      <c r="B123" s="41" t="s">
        <v>80</v>
      </c>
      <c r="C123" s="93">
        <v>45213</v>
      </c>
      <c r="D123" s="42">
        <v>21</v>
      </c>
      <c r="E123" s="32">
        <f>(95.25*3500)*80%</f>
        <v>266700</v>
      </c>
      <c r="F123" s="32">
        <v>0</v>
      </c>
      <c r="G123" s="32">
        <f>ROUND(E123-F123,)</f>
        <v>266700</v>
      </c>
      <c r="H123" s="32">
        <f>ROUND(G123*$H$6,0)</f>
        <v>48006</v>
      </c>
      <c r="I123" s="32">
        <f>G123+H123</f>
        <v>314706</v>
      </c>
      <c r="J123" s="32">
        <f>ROUND(G123*$J$6,)</f>
        <v>2667</v>
      </c>
      <c r="K123" s="32">
        <f>G123*$K$6</f>
        <v>13335</v>
      </c>
      <c r="L123" s="72"/>
      <c r="M123" s="34">
        <f>H123</f>
        <v>48006</v>
      </c>
      <c r="N123" s="32">
        <f>ROUND(I123-SUM(J123:M123),0)</f>
        <v>250698</v>
      </c>
      <c r="O123" s="8">
        <v>59845</v>
      </c>
      <c r="P123" s="32">
        <v>250698</v>
      </c>
      <c r="Q123" s="72" t="s">
        <v>86</v>
      </c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</row>
    <row r="124" spans="1:89" ht="18" x14ac:dyDescent="0.25">
      <c r="A124" s="6">
        <v>59845</v>
      </c>
      <c r="B124" s="41"/>
      <c r="C124" s="93"/>
      <c r="D124" s="42">
        <v>21</v>
      </c>
      <c r="E124" s="48">
        <f>M123</f>
        <v>48006</v>
      </c>
      <c r="F124" s="48"/>
      <c r="G124" s="48"/>
      <c r="H124" s="32"/>
      <c r="I124" s="32"/>
      <c r="J124" s="32"/>
      <c r="K124" s="32"/>
      <c r="L124" s="32"/>
      <c r="M124" s="32"/>
      <c r="N124" s="13">
        <f>E124</f>
        <v>48006</v>
      </c>
      <c r="O124" s="35"/>
      <c r="P124" s="32">
        <v>48006</v>
      </c>
      <c r="Q124" s="72" t="s">
        <v>107</v>
      </c>
    </row>
    <row r="125" spans="1:89" s="71" customFormat="1" ht="18" x14ac:dyDescent="0.25">
      <c r="A125" s="7"/>
      <c r="B125" s="63"/>
      <c r="C125" s="92"/>
      <c r="D125" s="37"/>
      <c r="E125" s="36"/>
      <c r="F125" s="36"/>
      <c r="G125" s="36"/>
      <c r="H125" s="38"/>
      <c r="I125" s="36"/>
      <c r="J125" s="38"/>
      <c r="K125" s="38"/>
      <c r="L125" s="38"/>
      <c r="M125" s="38"/>
      <c r="N125" s="36"/>
      <c r="O125" s="39">
        <v>60061</v>
      </c>
      <c r="P125" s="36"/>
      <c r="Q125" s="36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</row>
    <row r="126" spans="1:89" ht="33" x14ac:dyDescent="0.25">
      <c r="A126" s="6">
        <v>60061</v>
      </c>
      <c r="B126" s="41" t="s">
        <v>91</v>
      </c>
      <c r="C126" s="93">
        <v>45233</v>
      </c>
      <c r="D126" s="42">
        <v>23</v>
      </c>
      <c r="E126" s="48">
        <v>222000</v>
      </c>
      <c r="F126" s="48">
        <v>24433</v>
      </c>
      <c r="G126" s="32">
        <f>ROUND(E126-F126,)</f>
        <v>197567</v>
      </c>
      <c r="H126" s="32">
        <f>ROUND(G126*$H$6,0)</f>
        <v>35562</v>
      </c>
      <c r="I126" s="32">
        <f>G126+H126</f>
        <v>233129</v>
      </c>
      <c r="J126" s="32">
        <f>ROUND(G126*$J$6,)</f>
        <v>1976</v>
      </c>
      <c r="K126" s="32">
        <f>G126*$K$6</f>
        <v>9878.35</v>
      </c>
      <c r="L126" s="72">
        <v>0</v>
      </c>
      <c r="M126" s="34">
        <f>H126</f>
        <v>35562</v>
      </c>
      <c r="N126" s="32">
        <f>ROUND(I126-SUM(J126:M126),0)</f>
        <v>185713</v>
      </c>
      <c r="O126" s="35"/>
      <c r="P126" s="32">
        <v>99000</v>
      </c>
      <c r="Q126" s="72" t="s">
        <v>92</v>
      </c>
    </row>
    <row r="127" spans="1:89" ht="18" x14ac:dyDescent="0.25">
      <c r="A127" s="6">
        <v>60061</v>
      </c>
      <c r="B127" s="47" t="s">
        <v>70</v>
      </c>
      <c r="C127" s="93"/>
      <c r="D127" s="42">
        <v>23</v>
      </c>
      <c r="E127" s="32">
        <f>M126</f>
        <v>35562</v>
      </c>
      <c r="F127" s="32"/>
      <c r="G127" s="32"/>
      <c r="H127" s="32"/>
      <c r="I127" s="32"/>
      <c r="J127" s="32"/>
      <c r="K127" s="32"/>
      <c r="L127" s="32"/>
      <c r="M127" s="32"/>
      <c r="N127" s="34">
        <f>E127</f>
        <v>35562</v>
      </c>
      <c r="O127" s="35"/>
      <c r="P127" s="32">
        <v>86713</v>
      </c>
      <c r="Q127" s="72" t="s">
        <v>102</v>
      </c>
    </row>
    <row r="128" spans="1:89" ht="33" x14ac:dyDescent="0.25">
      <c r="A128" s="6">
        <v>60061</v>
      </c>
      <c r="B128" s="41" t="s">
        <v>91</v>
      </c>
      <c r="C128" s="93">
        <v>45304</v>
      </c>
      <c r="D128" s="42">
        <v>26</v>
      </c>
      <c r="E128" s="48">
        <v>140500</v>
      </c>
      <c r="F128" s="48">
        <v>0</v>
      </c>
      <c r="G128" s="32">
        <f>ROUND(E128-F128,)</f>
        <v>140500</v>
      </c>
      <c r="H128" s="32">
        <f>ROUND(G128*$H$6,0)</f>
        <v>25290</v>
      </c>
      <c r="I128" s="32">
        <f>G128+H128</f>
        <v>165790</v>
      </c>
      <c r="J128" s="32">
        <f>ROUND(G128*$J$6,)</f>
        <v>1405</v>
      </c>
      <c r="K128" s="32">
        <f>G128*$K$6</f>
        <v>7025</v>
      </c>
      <c r="L128" s="72">
        <v>0</v>
      </c>
      <c r="M128" s="34">
        <f>H128</f>
        <v>25290</v>
      </c>
      <c r="N128" s="32">
        <f>ROUND(I128-SUM(J128:M128),0)</f>
        <v>132070</v>
      </c>
      <c r="O128" s="45"/>
      <c r="P128" s="32">
        <v>35562</v>
      </c>
      <c r="Q128" s="72" t="s">
        <v>103</v>
      </c>
    </row>
    <row r="129" spans="1:89" ht="18" x14ac:dyDescent="0.25">
      <c r="A129" s="6">
        <v>60061</v>
      </c>
      <c r="B129" s="47" t="s">
        <v>70</v>
      </c>
      <c r="C129" s="93"/>
      <c r="D129" s="42">
        <v>26</v>
      </c>
      <c r="E129" s="32">
        <f>M128</f>
        <v>25290</v>
      </c>
      <c r="F129" s="32"/>
      <c r="G129" s="32"/>
      <c r="H129" s="32"/>
      <c r="I129" s="32"/>
      <c r="J129" s="32"/>
      <c r="K129" s="32"/>
      <c r="L129" s="32"/>
      <c r="M129" s="32"/>
      <c r="N129" s="34">
        <f>E129</f>
        <v>25290</v>
      </c>
      <c r="O129" s="45"/>
      <c r="P129" s="32">
        <v>132073</v>
      </c>
      <c r="Q129" s="72" t="s">
        <v>104</v>
      </c>
    </row>
    <row r="130" spans="1:89" ht="18" x14ac:dyDescent="0.25">
      <c r="A130" s="40"/>
      <c r="B130" s="47"/>
      <c r="C130" s="93"/>
      <c r="D130" s="4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45"/>
      <c r="P130" s="32">
        <v>25290</v>
      </c>
      <c r="Q130" s="72" t="s">
        <v>117</v>
      </c>
    </row>
    <row r="131" spans="1:89" s="71" customFormat="1" ht="18" x14ac:dyDescent="0.25">
      <c r="A131" s="7"/>
      <c r="B131" s="63"/>
      <c r="C131" s="92"/>
      <c r="D131" s="37"/>
      <c r="E131" s="36"/>
      <c r="F131" s="36"/>
      <c r="G131" s="36"/>
      <c r="H131" s="38"/>
      <c r="I131" s="36"/>
      <c r="J131" s="38"/>
      <c r="K131" s="38"/>
      <c r="L131" s="38"/>
      <c r="M131" s="38"/>
      <c r="N131" s="36"/>
      <c r="O131" s="39">
        <f>A132</f>
        <v>61791</v>
      </c>
      <c r="P131" s="36"/>
      <c r="Q131" s="36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</row>
    <row r="132" spans="1:89" ht="33" x14ac:dyDescent="0.25">
      <c r="A132" s="6">
        <v>61791</v>
      </c>
      <c r="B132" s="41" t="s">
        <v>101</v>
      </c>
      <c r="C132" s="93">
        <v>45304</v>
      </c>
      <c r="D132" s="42">
        <v>27</v>
      </c>
      <c r="E132" s="48">
        <v>222000</v>
      </c>
      <c r="F132" s="48">
        <v>42222</v>
      </c>
      <c r="G132" s="32">
        <f>ROUND(E132-F132,)</f>
        <v>179778</v>
      </c>
      <c r="H132" s="32">
        <f>ROUND(G132*$H$6,0)</f>
        <v>32360</v>
      </c>
      <c r="I132" s="32">
        <f>G132+H132</f>
        <v>212138</v>
      </c>
      <c r="J132" s="32">
        <f>ROUND(G132*$J$6,)</f>
        <v>1798</v>
      </c>
      <c r="K132" s="32">
        <f>G132*$K$6</f>
        <v>8988.9</v>
      </c>
      <c r="L132" s="72">
        <v>0</v>
      </c>
      <c r="M132" s="34">
        <f>H132</f>
        <v>32360</v>
      </c>
      <c r="N132" s="32">
        <f>ROUND(I132-SUM(J132:M132),0)</f>
        <v>168991</v>
      </c>
      <c r="O132" s="35"/>
      <c r="P132" s="32">
        <v>168991</v>
      </c>
      <c r="Q132" s="72" t="s">
        <v>106</v>
      </c>
    </row>
    <row r="133" spans="1:89" ht="18" x14ac:dyDescent="0.25">
      <c r="A133" s="6">
        <v>61791</v>
      </c>
      <c r="B133" s="47" t="s">
        <v>70</v>
      </c>
      <c r="C133" s="93"/>
      <c r="D133" s="42">
        <v>27</v>
      </c>
      <c r="E133" s="32">
        <f>M132</f>
        <v>32360</v>
      </c>
      <c r="F133" s="32"/>
      <c r="G133" s="32"/>
      <c r="H133" s="32"/>
      <c r="I133" s="32"/>
      <c r="J133" s="32"/>
      <c r="K133" s="32"/>
      <c r="L133" s="32"/>
      <c r="M133" s="32"/>
      <c r="N133" s="34">
        <f>E133</f>
        <v>32360</v>
      </c>
      <c r="O133" s="45"/>
      <c r="P133" s="32">
        <v>32360</v>
      </c>
      <c r="Q133" s="72" t="s">
        <v>111</v>
      </c>
    </row>
    <row r="134" spans="1:89" ht="18" x14ac:dyDescent="0.25">
      <c r="A134" s="6">
        <v>61791</v>
      </c>
      <c r="B134" s="41"/>
      <c r="C134" s="93">
        <v>45364</v>
      </c>
      <c r="D134" s="42">
        <v>28</v>
      </c>
      <c r="E134" s="48">
        <v>139950</v>
      </c>
      <c r="F134" s="48"/>
      <c r="G134" s="32">
        <f>ROUND(E134-F134,)</f>
        <v>139950</v>
      </c>
      <c r="H134" s="32">
        <f>ROUND(G134*$H$6,0)</f>
        <v>25191</v>
      </c>
      <c r="I134" s="32">
        <f>G134+H134</f>
        <v>165141</v>
      </c>
      <c r="J134" s="32">
        <f>ROUND(G134*$J$6,)</f>
        <v>1400</v>
      </c>
      <c r="K134" s="32">
        <f>G134*$K$6</f>
        <v>6997.5</v>
      </c>
      <c r="L134" s="72">
        <v>0</v>
      </c>
      <c r="M134" s="34">
        <f>H134</f>
        <v>25191</v>
      </c>
      <c r="N134" s="32">
        <f>ROUND(I134-SUM(J134:M134),0)</f>
        <v>131553</v>
      </c>
      <c r="O134" s="45"/>
      <c r="P134" s="32">
        <v>131552</v>
      </c>
      <c r="Q134" s="72" t="s">
        <v>112</v>
      </c>
    </row>
    <row r="135" spans="1:89" ht="18" x14ac:dyDescent="0.25">
      <c r="A135" s="6">
        <v>61791</v>
      </c>
      <c r="B135" s="41" t="s">
        <v>70</v>
      </c>
      <c r="C135" s="93"/>
      <c r="D135" s="42">
        <v>28</v>
      </c>
      <c r="E135" s="48">
        <f>M134</f>
        <v>25191</v>
      </c>
      <c r="F135" s="48"/>
      <c r="G135" s="32"/>
      <c r="H135" s="32"/>
      <c r="I135" s="32"/>
      <c r="J135" s="32"/>
      <c r="K135" s="32"/>
      <c r="L135" s="72"/>
      <c r="M135" s="32"/>
      <c r="N135" s="34">
        <f>E135</f>
        <v>25191</v>
      </c>
      <c r="O135" s="45"/>
      <c r="P135" s="32">
        <v>25191</v>
      </c>
      <c r="Q135" s="72" t="s">
        <v>116</v>
      </c>
    </row>
    <row r="136" spans="1:89" ht="18" x14ac:dyDescent="0.25">
      <c r="A136" s="40"/>
      <c r="B136" s="41"/>
      <c r="C136" s="93"/>
      <c r="D136" s="42"/>
      <c r="E136" s="48"/>
      <c r="F136" s="48"/>
      <c r="G136" s="32"/>
      <c r="H136" s="32"/>
      <c r="I136" s="32"/>
      <c r="J136" s="32"/>
      <c r="K136" s="32"/>
      <c r="L136" s="72"/>
      <c r="M136" s="32"/>
      <c r="N136" s="32"/>
      <c r="O136" s="45"/>
      <c r="P136" s="32"/>
      <c r="Q136" s="72"/>
    </row>
    <row r="137" spans="1:89" ht="18.75" thickBot="1" x14ac:dyDescent="0.3">
      <c r="A137" s="49"/>
      <c r="B137" s="50"/>
      <c r="C137" s="94"/>
      <c r="D137" s="51"/>
      <c r="E137" s="52"/>
      <c r="F137" s="52"/>
      <c r="G137" s="53"/>
      <c r="H137" s="53"/>
      <c r="I137" s="53"/>
      <c r="J137" s="53"/>
      <c r="K137" s="53"/>
      <c r="L137" s="75"/>
      <c r="M137" s="53"/>
      <c r="N137" s="53"/>
      <c r="O137" s="54"/>
      <c r="P137" s="53"/>
      <c r="Q137" s="53"/>
    </row>
    <row r="138" spans="1:89" ht="18" x14ac:dyDescent="0.25">
      <c r="A138" s="55"/>
      <c r="B138" s="65"/>
      <c r="C138" s="95"/>
      <c r="D138" s="57"/>
      <c r="E138" s="56"/>
      <c r="F138" s="55"/>
      <c r="G138" s="55"/>
      <c r="H138" s="55"/>
      <c r="I138" s="55"/>
      <c r="J138" s="55"/>
      <c r="K138" s="55"/>
      <c r="L138" s="55"/>
      <c r="M138" s="55"/>
      <c r="N138" s="55"/>
      <c r="O138" s="23"/>
      <c r="P138" s="55"/>
      <c r="Q138" s="55"/>
    </row>
    <row r="139" spans="1:89" ht="18.75" thickBot="1" x14ac:dyDescent="0.3">
      <c r="A139" s="58"/>
      <c r="B139" s="61"/>
      <c r="C139" s="89"/>
      <c r="D139" s="25"/>
      <c r="E139" s="24"/>
      <c r="F139" s="24"/>
      <c r="G139" s="24"/>
      <c r="H139" s="24"/>
      <c r="I139" s="24"/>
      <c r="J139" s="24"/>
      <c r="K139" s="24"/>
      <c r="L139" s="58"/>
      <c r="M139" s="24"/>
      <c r="N139" s="58"/>
      <c r="O139" s="59"/>
      <c r="P139" s="58"/>
      <c r="Q139" s="58"/>
    </row>
    <row r="141" spans="1:89" ht="15.75" thickBot="1" x14ac:dyDescent="0.3">
      <c r="I141" s="67"/>
      <c r="N141" s="4"/>
      <c r="O141" s="67"/>
    </row>
    <row r="142" spans="1:89" ht="15.75" thickBot="1" x14ac:dyDescent="0.3">
      <c r="F142" s="84"/>
      <c r="G142" s="84"/>
      <c r="H142" s="84"/>
      <c r="I142" s="67"/>
      <c r="N142" s="4"/>
      <c r="O142" s="67"/>
    </row>
    <row r="143" spans="1:89" ht="15.75" thickBot="1" x14ac:dyDescent="0.3">
      <c r="F143" s="83"/>
      <c r="G143" s="82"/>
      <c r="H143" s="82"/>
      <c r="I143" s="67"/>
      <c r="N143" s="4"/>
      <c r="O143" s="67"/>
    </row>
    <row r="144" spans="1:89" ht="15.75" thickBot="1" x14ac:dyDescent="0.3">
      <c r="F144" s="82"/>
      <c r="G144" s="82"/>
      <c r="H144" s="66"/>
      <c r="I144" s="67"/>
      <c r="N144" s="4"/>
      <c r="O144" s="67"/>
    </row>
    <row r="145" spans="6:15" ht="15.75" thickBot="1" x14ac:dyDescent="0.3">
      <c r="F145" s="82"/>
      <c r="G145" s="82"/>
      <c r="H145" s="66"/>
      <c r="I145" s="67"/>
      <c r="N145" s="4"/>
      <c r="O145" s="67"/>
    </row>
    <row r="146" spans="6:15" ht="15.75" thickBot="1" x14ac:dyDescent="0.3">
      <c r="F146" s="82"/>
      <c r="G146" s="82"/>
      <c r="H146" s="66"/>
      <c r="I146" s="67"/>
      <c r="N146" s="4"/>
      <c r="O146" s="67"/>
    </row>
    <row r="147" spans="6:15" ht="15.75" thickBot="1" x14ac:dyDescent="0.3">
      <c r="F147" s="82"/>
      <c r="G147" s="82"/>
      <c r="H147" s="66"/>
      <c r="I147" s="67"/>
      <c r="N147" s="4"/>
      <c r="O147" s="67"/>
    </row>
  </sheetData>
  <autoFilter ref="E1:E147" xr:uid="{00000000-0009-0000-0000-000000000000}"/>
  <mergeCells count="6">
    <mergeCell ref="F147:G147"/>
    <mergeCell ref="F143:H143"/>
    <mergeCell ref="F142:H142"/>
    <mergeCell ref="F144:G144"/>
    <mergeCell ref="F145:G145"/>
    <mergeCell ref="F146:G146"/>
  </mergeCells>
  <pageMargins left="0.7" right="0.7" top="0.75" bottom="0.75" header="0.3" footer="0.3"/>
  <pageSetup orientation="portrait" r:id="rId1"/>
  <ignoredErrors>
    <ignoredError sqref="N86:N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2025-05-31T09:08:00Z</dcterms:modified>
</cp:coreProperties>
</file>