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Rakesh Kumar\"/>
    </mc:Choice>
  </mc:AlternateContent>
  <xr:revisionPtr revIDLastSave="0" documentId="13_ncr:1_{65D4451A-D9F9-48ED-A577-7FAD6306AF5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2" r:id="rId1"/>
  </sheets>
  <definedNames>
    <definedName name="_xlnm.Print_Area" localSheetId="0">Sheet1!$A$1:$X$44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2" l="1"/>
  <c r="R40" i="2" s="1"/>
  <c r="Q28" i="2"/>
  <c r="Q13" i="2"/>
  <c r="R25" i="2" l="1"/>
  <c r="O31" i="2" l="1"/>
  <c r="G27" i="2"/>
  <c r="I27" i="2" s="1"/>
  <c r="G26" i="2"/>
  <c r="I26" i="2" s="1"/>
  <c r="G22" i="2"/>
  <c r="I22" i="2" s="1"/>
  <c r="I18" i="2"/>
  <c r="N12" i="2"/>
  <c r="G12" i="2"/>
  <c r="I12" i="2" s="1"/>
  <c r="R11" i="2"/>
  <c r="E10" i="2"/>
  <c r="Q10" i="2" s="1"/>
  <c r="V9" i="2"/>
  <c r="N9" i="2"/>
  <c r="G9" i="2"/>
  <c r="L9" i="2" s="1"/>
  <c r="V8" i="2"/>
  <c r="N8" i="2"/>
  <c r="G8" i="2"/>
  <c r="M8" i="2" s="1"/>
  <c r="V31" i="2" l="1"/>
  <c r="J12" i="2"/>
  <c r="K12" i="2"/>
  <c r="L12" i="2"/>
  <c r="M12" i="2"/>
  <c r="J27" i="2"/>
  <c r="M27" i="2"/>
  <c r="M32" i="2" s="1"/>
  <c r="L27" i="2"/>
  <c r="L32" i="2" s="1"/>
  <c r="K27" i="2"/>
  <c r="M9" i="2"/>
  <c r="N31" i="2"/>
  <c r="M26" i="2"/>
  <c r="K26" i="2"/>
  <c r="J26" i="2"/>
  <c r="L26" i="2"/>
  <c r="K22" i="2"/>
  <c r="J22" i="2"/>
  <c r="J18" i="2"/>
  <c r="I8" i="2"/>
  <c r="L18" i="2"/>
  <c r="K8" i="2"/>
  <c r="J9" i="2"/>
  <c r="M18" i="2"/>
  <c r="K18" i="2"/>
  <c r="J8" i="2"/>
  <c r="I9" i="2"/>
  <c r="L8" i="2"/>
  <c r="K9" i="2"/>
  <c r="K32" i="2" l="1"/>
  <c r="Q12" i="2"/>
  <c r="X12" i="2" s="1"/>
  <c r="R39" i="2"/>
  <c r="E19" i="2"/>
  <c r="Q19" i="2" s="1"/>
  <c r="Q18" i="2"/>
  <c r="Q27" i="2"/>
  <c r="Q22" i="2"/>
  <c r="X22" i="2" s="1"/>
  <c r="M31" i="2"/>
  <c r="K31" i="2"/>
  <c r="Q26" i="2"/>
  <c r="X26" i="2" s="1"/>
  <c r="L31" i="2"/>
  <c r="Q8" i="2"/>
  <c r="X8" i="2" s="1"/>
  <c r="Q9" i="2"/>
  <c r="J31" i="2"/>
  <c r="Q31" i="2" l="1"/>
  <c r="V33" i="2" s="1"/>
  <c r="R42" i="2" s="1"/>
  <c r="X18" i="2"/>
  <c r="X31" i="2" l="1"/>
</calcChain>
</file>

<file path=xl/sharedStrings.xml><?xml version="1.0" encoding="utf-8"?>
<sst xmlns="http://schemas.openxmlformats.org/spreadsheetml/2006/main" count="68" uniqueCount="61">
  <si>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</si>
  <si>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</si>
  <si>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</si>
  <si>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</si>
  <si>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</si>
  <si>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</si>
  <si>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Hold Amount (Excess work against DPR )</t>
  </si>
  <si>
    <t>Pump House work</t>
  </si>
  <si>
    <t>24-07-2023 NEFT/AXISP00408846966/RIUP23/1169/RAKESH KUMAR 32152.00</t>
  </si>
  <si>
    <t>RIUP23/1169</t>
  </si>
  <si>
    <t xml:space="preserve">Jalalpur village Pump House work </t>
  </si>
  <si>
    <t xml:space="preserve">Rakesh Kumar </t>
  </si>
  <si>
    <t xml:space="preserve">Dhanena village Pump House work </t>
  </si>
  <si>
    <t>Advance Given At Site</t>
  </si>
  <si>
    <t>25-10-2023 NEFT/AXISP00436928373/RIUP23/2862/RAKESH KUMAR/PUNB0SUPGB5 31731.00</t>
  </si>
  <si>
    <t>RIUP23/2862</t>
  </si>
  <si>
    <t>1 &amp; 4</t>
  </si>
  <si>
    <t>RIUP23/1824</t>
  </si>
  <si>
    <t>04-09-2023 NEFT/AXISP00421476872/RIUP23/1824/RAKESH KUMAR/PUNB0SUPGB5 7104.00</t>
  </si>
  <si>
    <t>RIUP23/2162</t>
  </si>
  <si>
    <t>20-09-2023 NEFT/AXISP00426184645/RIUP23/2162/RAKESH KUMAR/PUNB0SUPGB5 19800.00</t>
  </si>
  <si>
    <t>RIUP23/3062</t>
  </si>
  <si>
    <t>03-11-2023 NEFT/AXISP00440155799/RIUP23/3062/RAKESH KUMAR/PUNB0SUPGB5 29700.00</t>
  </si>
  <si>
    <t>RIUP23/4190</t>
  </si>
  <si>
    <t>11-01-2024 NEFT/AXISP00461589008/RIUP23/4190/RAKESH KUMAR/PUNB0SUPGB5 102086.00</t>
  </si>
  <si>
    <t>Rakesh Kumar</t>
  </si>
  <si>
    <t>Total Hold</t>
  </si>
  <si>
    <t>Advance / Surplus</t>
  </si>
  <si>
    <t>13-09-2024 NEFT/AXISP00540414549/RIUP24/0815/RAKESH KUMAR/PUNB0SUPGB5 50000.00</t>
  </si>
  <si>
    <t>withheld amt - SD HT OC</t>
  </si>
  <si>
    <t>Adv at site</t>
  </si>
  <si>
    <t>DPR Excess</t>
  </si>
  <si>
    <t xml:space="preserve">GST </t>
  </si>
  <si>
    <t>URD</t>
  </si>
  <si>
    <t>21-12-2024 NEFT/AXISP00587304761/RIUP24/2777/RAKESH KUMAR/PUNB0SUPGB5 50000.00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</si>
  <si>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</si>
  <si>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</si>
  <si>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</si>
  <si>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</si>
  <si>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</si>
  <si>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</si>
  <si>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</si>
  <si>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</si>
  <si>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</si>
  <si>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</si>
  <si>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</si>
  <si>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</si>
  <si>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</si>
  <si>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</si>
  <si>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</si>
  <si>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</si>
  <si>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</si>
  <si>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</si>
  <si>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</si>
  <si>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</si>
  <si>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</si>
  <si>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</si>
  <si>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</si>
  <si>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Mahavatapur Village Pump house work</t>
  </si>
  <si>
    <t>Jaferpur Village Pipeline work</t>
  </si>
  <si>
    <t>Akapur Village Pipeline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</si>
</sst>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FF0000"/>
      <name val="Comic Sans MS"/>
      <family val="4"/>
    </font>
    <font>
      <sz val="9"/>
      <color rgb="FF333333"/>
      <name val="Verdana"/>
      <family val="2"/>
    </font>
    <font>
      <b/>
      <sz val="11"/>
      <color rgb="FFFF0000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1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4" fontId="3" fillId="3" borderId="4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164" fontId="5" fillId="2" borderId="7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quotePrefix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8" fillId="0" borderId="4" xfId="0" applyFont="1" applyBorder="1"/>
    <xf numFmtId="0" fontId="5" fillId="4" borderId="4" xfId="0" applyFont="1" applyFill="1" applyBorder="1" applyAlignment="1">
      <alignment horizontal="center" vertical="center" wrapText="1"/>
    </xf>
    <xf numFmtId="164" fontId="7" fillId="2" borderId="4" xfId="1" applyNumberFormat="1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15" fontId="3" fillId="3" borderId="4" xfId="0" applyNumberFormat="1" applyFont="1" applyFill="1" applyBorder="1" applyAlignment="1">
      <alignment horizontal="center" vertical="center"/>
    </xf>
    <xf numFmtId="0" fontId="3" fillId="3" borderId="4" xfId="0" quotePrefix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vertical="center" wrapText="1"/>
    </xf>
    <xf numFmtId="164" fontId="5" fillId="2" borderId="5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64" fontId="3" fillId="2" borderId="7" xfId="1" applyNumberFormat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9" fontId="3" fillId="2" borderId="5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vertical="center"/>
    </xf>
    <xf numFmtId="164" fontId="7" fillId="5" borderId="4" xfId="1" applyNumberFormat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/>
    </xf>
    <xf numFmtId="164" fontId="6" fillId="2" borderId="15" xfId="0" applyNumberFormat="1" applyFont="1" applyFill="1" applyBorder="1" applyAlignment="1">
      <alignment horizontal="center" vertical="center"/>
    </xf>
    <xf numFmtId="164" fontId="9" fillId="2" borderId="15" xfId="0" applyNumberFormat="1" applyFont="1" applyFill="1" applyBorder="1" applyAlignment="1">
      <alignment horizontal="center" vertical="center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0" borderId="0" xfId="0" applyFont="1"/>
    <xf numFmtId="164" fontId="10" fillId="2" borderId="1" xfId="2" applyFont="1" applyFill="1" applyBorder="1" applyAlignment="1">
      <alignment vertical="center"/>
    </xf>
    <xf numFmtId="164" fontId="10" fillId="2" borderId="2" xfId="2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12" fillId="2" borderId="7" xfId="2" applyFont="1" applyFill="1" applyBorder="1" applyAlignment="1">
      <alignment horizontal="center" vertical="center"/>
    </xf>
    <xf numFmtId="164" fontId="6" fillId="2" borderId="7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91CEB806-3770-4FDA-A4B4-21678757F42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44"/>
  <sheetViews>
    <sheetView tabSelected="1" zoomScale="133" zoomScaleNormal="115" zoomScaleSheetLayoutView="100" workbookViewId="0">
      <selection activeCell="C22" sqref="C22"/>
    </sheetView>
  </sheetViews>
  <sheetFormatPr defaultColWidth="9" defaultRowHeight="14.4" x14ac:dyDescent="0.3"/>
  <cols>
    <col min="1" max="1" width="6.6640625" style="2" bestFit="1" customWidth="1"/>
    <col min="2" max="2" width="29.5546875" style="2" bestFit="1" customWidth="1"/>
    <col min="3" max="3" width="12" style="2" bestFit="1" customWidth="1"/>
    <col min="4" max="4" width="21.88671875" style="2" bestFit="1" customWidth="1"/>
    <col min="5" max="5" width="12" style="2" bestFit="1" customWidth="1"/>
    <col min="6" max="6" width="9.6640625" style="2" bestFit="1" customWidth="1"/>
    <col min="7" max="7" width="16.109375" style="2" bestFit="1" customWidth="1"/>
    <col min="8" max="8" width="10.6640625" style="12" bestFit="1" customWidth="1"/>
    <col min="9" max="9" width="12" style="12" bestFit="1" customWidth="1"/>
    <col min="10" max="10" width="10.88671875" style="2" bestFit="1" customWidth="1"/>
    <col min="11" max="11" width="12" style="2" bestFit="1" customWidth="1"/>
    <col min="12" max="12" width="12.6640625" style="2" bestFit="1" customWidth="1"/>
    <col min="13" max="13" width="12.88671875" style="2" bestFit="1" customWidth="1"/>
    <col min="14" max="14" width="13.6640625" style="2" bestFit="1" customWidth="1"/>
    <col min="15" max="15" width="13.109375" style="2" bestFit="1" customWidth="1"/>
    <col min="16" max="16" width="19.5546875" style="2" customWidth="1"/>
    <col min="17" max="17" width="17" style="2" bestFit="1" customWidth="1"/>
    <col min="18" max="18" width="12.6640625" style="52" bestFit="1" customWidth="1"/>
    <col min="19" max="19" width="28.6640625" style="2" bestFit="1" customWidth="1"/>
    <col min="20" max="20" width="10.44140625" style="2" bestFit="1" customWidth="1"/>
    <col min="21" max="21" width="18.109375" style="2" bestFit="1" customWidth="1"/>
    <col min="22" max="22" width="16.6640625" style="2" bestFit="1" customWidth="1"/>
    <col min="23" max="23" width="87.6640625" style="2" bestFit="1" customWidth="1"/>
    <col min="24" max="24" width="13.88671875" style="2" bestFit="1" customWidth="1"/>
    <col min="25" max="16384" width="9" style="2"/>
  </cols>
  <sheetData>
    <row r="1" spans="1:59" ht="20.399999999999999" thickBot="1" x14ac:dyDescent="0.35">
      <c r="A1" s="71" t="s">
        <v>35</v>
      </c>
      <c r="B1" s="5" t="s">
        <v>11</v>
      </c>
      <c r="E1" s="3"/>
      <c r="F1" s="3"/>
      <c r="G1" s="3"/>
      <c r="H1" s="4"/>
      <c r="I1" s="4"/>
    </row>
    <row r="2" spans="1:59" ht="20.399999999999999" thickBot="1" x14ac:dyDescent="0.35">
      <c r="A2" s="71" t="s">
        <v>36</v>
      </c>
      <c r="B2" s="72" t="s">
        <v>37</v>
      </c>
      <c r="C2" s="5"/>
      <c r="D2" s="5" t="s">
        <v>11</v>
      </c>
      <c r="G2" s="6" t="s">
        <v>7</v>
      </c>
      <c r="I2" s="6"/>
      <c r="J2" s="7"/>
      <c r="K2" s="7"/>
      <c r="L2" s="7"/>
      <c r="M2" s="7"/>
      <c r="N2" s="7"/>
      <c r="O2" s="7"/>
      <c r="P2" s="7"/>
      <c r="Q2" s="7"/>
      <c r="R2" s="53"/>
      <c r="S2" s="7"/>
      <c r="T2" s="7"/>
      <c r="U2" s="7"/>
    </row>
    <row r="3" spans="1:59" ht="20.399999999999999" thickBot="1" x14ac:dyDescent="0.35">
      <c r="A3" s="71" t="s">
        <v>38</v>
      </c>
      <c r="B3" s="73" t="s">
        <v>39</v>
      </c>
      <c r="C3" s="5"/>
      <c r="D3" s="5"/>
      <c r="G3" s="6"/>
      <c r="I3" s="6"/>
      <c r="J3" s="7"/>
      <c r="K3" s="7"/>
      <c r="L3" s="7"/>
      <c r="M3" s="7"/>
      <c r="N3" s="7"/>
      <c r="O3" s="7"/>
      <c r="P3" s="7"/>
      <c r="Q3" s="7"/>
      <c r="R3" s="53"/>
      <c r="S3" s="7"/>
      <c r="T3" s="7"/>
      <c r="U3" s="7"/>
    </row>
    <row r="4" spans="1:59" ht="15" thickBot="1" x14ac:dyDescent="0.35">
      <c r="A4" s="71" t="s">
        <v>40</v>
      </c>
      <c r="B4" s="74" t="s">
        <v>39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R4" s="54">
        <v>45595</v>
      </c>
      <c r="S4" s="7"/>
      <c r="T4" s="18"/>
      <c r="U4" s="18"/>
      <c r="V4" s="18"/>
      <c r="W4" s="18"/>
    </row>
    <row r="5" spans="1:59" ht="28.8" x14ac:dyDescent="0.3">
      <c r="A5" s="75" t="s">
        <v>41</v>
      </c>
      <c r="B5" s="76" t="s">
        <v>42</v>
      </c>
      <c r="C5" s="77" t="s">
        <v>43</v>
      </c>
      <c r="D5" s="78" t="s">
        <v>44</v>
      </c>
      <c r="E5" s="76" t="s">
        <v>45</v>
      </c>
      <c r="F5" s="76" t="s">
        <v>46</v>
      </c>
      <c r="G5" s="78" t="s">
        <v>47</v>
      </c>
      <c r="H5" s="79" t="s">
        <v>48</v>
      </c>
      <c r="I5" s="80" t="s">
        <v>0</v>
      </c>
      <c r="J5" s="76" t="s">
        <v>49</v>
      </c>
      <c r="K5" s="76" t="s">
        <v>50</v>
      </c>
      <c r="L5" s="76" t="s">
        <v>51</v>
      </c>
      <c r="M5" s="76" t="s">
        <v>52</v>
      </c>
      <c r="N5" s="76" t="s">
        <v>53</v>
      </c>
      <c r="O5" s="20" t="s">
        <v>13</v>
      </c>
      <c r="P5" s="20" t="s">
        <v>6</v>
      </c>
      <c r="Q5" s="76" t="s">
        <v>54</v>
      </c>
      <c r="R5" s="20"/>
      <c r="S5" s="20" t="s">
        <v>1</v>
      </c>
      <c r="T5" s="76" t="s">
        <v>55</v>
      </c>
      <c r="U5" s="76" t="s">
        <v>56</v>
      </c>
      <c r="V5" s="76" t="s">
        <v>57</v>
      </c>
      <c r="W5" s="76" t="s">
        <v>2</v>
      </c>
      <c r="X5" s="19"/>
    </row>
    <row r="6" spans="1:59" ht="15" thickBot="1" x14ac:dyDescent="0.35">
      <c r="A6" s="38"/>
      <c r="B6" s="11"/>
      <c r="C6" s="11"/>
      <c r="D6" s="11"/>
      <c r="E6" s="11"/>
      <c r="F6" s="11"/>
      <c r="G6" s="11"/>
      <c r="H6" s="48">
        <v>0.18</v>
      </c>
      <c r="I6" s="11"/>
      <c r="J6" s="48">
        <v>0.01</v>
      </c>
      <c r="K6" s="48">
        <v>0.05</v>
      </c>
      <c r="L6" s="48">
        <v>0.1</v>
      </c>
      <c r="M6" s="48">
        <v>0.1</v>
      </c>
      <c r="N6" s="48">
        <v>0.18</v>
      </c>
      <c r="O6" s="48"/>
      <c r="P6" s="48"/>
      <c r="Q6" s="11"/>
      <c r="R6" s="49"/>
      <c r="S6" s="11"/>
      <c r="T6" s="11"/>
      <c r="U6" s="48">
        <v>0.01</v>
      </c>
      <c r="V6" s="11"/>
      <c r="W6" s="11"/>
      <c r="X6" s="38"/>
    </row>
    <row r="7" spans="1:59" s="14" customFormat="1" x14ac:dyDescent="0.3">
      <c r="A7" s="46"/>
      <c r="B7" s="16"/>
      <c r="C7" s="16"/>
      <c r="D7" s="16"/>
      <c r="E7" s="16"/>
      <c r="F7" s="16"/>
      <c r="G7" s="16"/>
      <c r="H7" s="17"/>
      <c r="I7" s="16"/>
      <c r="J7" s="17"/>
      <c r="K7" s="17"/>
      <c r="L7" s="17"/>
      <c r="M7" s="17"/>
      <c r="N7" s="17"/>
      <c r="O7" s="17"/>
      <c r="P7" s="17"/>
      <c r="Q7" s="16"/>
      <c r="R7" s="47">
        <v>58065</v>
      </c>
      <c r="S7" s="16"/>
      <c r="T7" s="16"/>
      <c r="U7" s="17"/>
      <c r="V7" s="16"/>
      <c r="W7" s="16"/>
      <c r="X7" s="46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x14ac:dyDescent="0.3">
      <c r="A8" s="22">
        <v>58065</v>
      </c>
      <c r="B8" s="27" t="s">
        <v>10</v>
      </c>
      <c r="C8" s="1">
        <v>45112</v>
      </c>
      <c r="D8" s="28">
        <v>1</v>
      </c>
      <c r="E8" s="10">
        <v>43450</v>
      </c>
      <c r="F8" s="10">
        <v>0</v>
      </c>
      <c r="G8" s="10">
        <f>ROUND(E8-F8,0)</f>
        <v>43450</v>
      </c>
      <c r="H8" s="10"/>
      <c r="I8" s="10">
        <f>G8+H8</f>
        <v>43450</v>
      </c>
      <c r="J8" s="10">
        <f>ROUND(G8*$J$6,)</f>
        <v>435</v>
      </c>
      <c r="K8" s="62">
        <f>ROUND(G8*$K$6,)</f>
        <v>2173</v>
      </c>
      <c r="L8" s="62">
        <f>ROUND(G8*$L$6,)</f>
        <v>4345</v>
      </c>
      <c r="M8" s="62">
        <f>ROUND(G8*$M$6,)</f>
        <v>4345</v>
      </c>
      <c r="N8" s="10">
        <f>H8</f>
        <v>0</v>
      </c>
      <c r="O8" s="10"/>
      <c r="P8" s="10">
        <v>0</v>
      </c>
      <c r="Q8" s="10">
        <f>ROUND(I8-SUM(J8:P8),0)</f>
        <v>32152</v>
      </c>
      <c r="R8" s="23"/>
      <c r="S8" s="10" t="s">
        <v>9</v>
      </c>
      <c r="T8" s="10">
        <v>32152</v>
      </c>
      <c r="U8" s="10">
        <v>0</v>
      </c>
      <c r="V8" s="10">
        <f>ROUND(T8-U8,)</f>
        <v>32152</v>
      </c>
      <c r="W8" s="29" t="s">
        <v>8</v>
      </c>
      <c r="X8" s="61">
        <f>SUM(Q8:Q10)-SUM(V8:V10)</f>
        <v>29016</v>
      </c>
    </row>
    <row r="9" spans="1:59" x14ac:dyDescent="0.3">
      <c r="A9" s="22">
        <v>58065</v>
      </c>
      <c r="B9" s="27" t="s">
        <v>10</v>
      </c>
      <c r="C9" s="1">
        <v>45211</v>
      </c>
      <c r="D9" s="28">
        <v>4</v>
      </c>
      <c r="E9" s="10">
        <v>72610</v>
      </c>
      <c r="F9" s="10">
        <v>0</v>
      </c>
      <c r="G9" s="10">
        <f>ROUND(E9-F9,0)</f>
        <v>72610</v>
      </c>
      <c r="H9" s="10"/>
      <c r="I9" s="10">
        <f>G9+H9</f>
        <v>72610</v>
      </c>
      <c r="J9" s="10">
        <f>ROUND(G9*$J$6,)</f>
        <v>726</v>
      </c>
      <c r="K9" s="62">
        <f>ROUND(G9*$K$6,)</f>
        <v>3631</v>
      </c>
      <c r="L9" s="62">
        <f>ROUND(G9*$L$6,)</f>
        <v>7261</v>
      </c>
      <c r="M9" s="62">
        <f>ROUND(G9*$M$6,)</f>
        <v>7261</v>
      </c>
      <c r="N9" s="10">
        <f>H9</f>
        <v>0</v>
      </c>
      <c r="O9" s="10"/>
      <c r="P9" s="10">
        <v>22000</v>
      </c>
      <c r="Q9" s="10">
        <f>ROUND(I9-SUM(J9:P9),0)</f>
        <v>31731</v>
      </c>
      <c r="R9" s="23"/>
      <c r="S9" s="10" t="s">
        <v>15</v>
      </c>
      <c r="T9" s="10">
        <v>31731</v>
      </c>
      <c r="U9" s="10">
        <v>0</v>
      </c>
      <c r="V9" s="10">
        <f>ROUND(T9-U9,)</f>
        <v>31731</v>
      </c>
      <c r="W9" s="29" t="s">
        <v>14</v>
      </c>
      <c r="X9" s="22"/>
    </row>
    <row r="10" spans="1:59" x14ac:dyDescent="0.2">
      <c r="A10" s="22">
        <v>58065</v>
      </c>
      <c r="B10" s="27" t="s">
        <v>29</v>
      </c>
      <c r="C10" s="1"/>
      <c r="D10" s="28" t="s">
        <v>16</v>
      </c>
      <c r="E10" s="10">
        <f>10863+18153</f>
        <v>29016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62">
        <f>E10</f>
        <v>29016</v>
      </c>
      <c r="R10" s="23"/>
      <c r="S10" s="10"/>
      <c r="T10" s="10"/>
      <c r="U10" s="10"/>
      <c r="V10" s="10"/>
      <c r="W10" s="30"/>
      <c r="X10" s="22"/>
    </row>
    <row r="11" spans="1:59" x14ac:dyDescent="0.3">
      <c r="A11" s="24"/>
      <c r="B11" s="15"/>
      <c r="C11" s="15"/>
      <c r="D11" s="15"/>
      <c r="E11" s="15"/>
      <c r="F11" s="15"/>
      <c r="G11" s="15"/>
      <c r="H11" s="25"/>
      <c r="I11" s="15"/>
      <c r="J11" s="25"/>
      <c r="K11" s="25"/>
      <c r="L11" s="25"/>
      <c r="M11" s="25"/>
      <c r="N11" s="25"/>
      <c r="O11" s="25"/>
      <c r="P11" s="25"/>
      <c r="Q11" s="25"/>
      <c r="R11" s="31">
        <f>A12</f>
        <v>58872</v>
      </c>
      <c r="S11" s="15"/>
      <c r="T11" s="15"/>
      <c r="U11" s="15"/>
      <c r="V11" s="25"/>
      <c r="W11" s="25"/>
      <c r="X11" s="24"/>
    </row>
    <row r="12" spans="1:59" x14ac:dyDescent="0.3">
      <c r="A12" s="22">
        <v>58872</v>
      </c>
      <c r="B12" s="27" t="s">
        <v>12</v>
      </c>
      <c r="C12" s="1">
        <v>45152</v>
      </c>
      <c r="D12" s="28">
        <v>3</v>
      </c>
      <c r="E12" s="10">
        <v>19680</v>
      </c>
      <c r="F12" s="10">
        <v>0</v>
      </c>
      <c r="G12" s="10">
        <f>ROUND(E12-F12,0)</f>
        <v>19680</v>
      </c>
      <c r="H12" s="10">
        <v>0</v>
      </c>
      <c r="I12" s="10">
        <f>G12+H12</f>
        <v>19680</v>
      </c>
      <c r="J12" s="10">
        <f>ROUND(G12*$J$6,)</f>
        <v>197</v>
      </c>
      <c r="K12" s="62">
        <f>ROUND(G12*$K$6,)</f>
        <v>984</v>
      </c>
      <c r="L12" s="62">
        <f>ROUND(G12*$L$6,)</f>
        <v>1968</v>
      </c>
      <c r="M12" s="62">
        <f>ROUND(G12*$M$6,)</f>
        <v>1968</v>
      </c>
      <c r="N12" s="10">
        <f>H12</f>
        <v>0</v>
      </c>
      <c r="O12" s="10"/>
      <c r="P12" s="22"/>
      <c r="Q12" s="10">
        <f>I12-SUM(J12:P12)</f>
        <v>14563</v>
      </c>
      <c r="R12" s="55"/>
      <c r="S12" s="23"/>
      <c r="T12" s="10"/>
      <c r="U12" s="10"/>
      <c r="V12" s="10">
        <v>15000</v>
      </c>
      <c r="W12" s="32" t="s">
        <v>30</v>
      </c>
      <c r="X12" s="61">
        <f>SUM(Q12:Q16)-SUM(V12:V16)</f>
        <v>4483</v>
      </c>
    </row>
    <row r="13" spans="1:59" x14ac:dyDescent="0.3">
      <c r="A13" s="22">
        <v>58872</v>
      </c>
      <c r="B13" s="27" t="s">
        <v>29</v>
      </c>
      <c r="C13" s="1"/>
      <c r="D13" s="28">
        <v>3</v>
      </c>
      <c r="E13" s="10">
        <v>4920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22"/>
      <c r="Q13" s="62">
        <f>E13</f>
        <v>4920</v>
      </c>
      <c r="R13" s="55"/>
      <c r="S13" s="23"/>
      <c r="T13" s="10"/>
      <c r="U13" s="10"/>
      <c r="V13" s="10"/>
      <c r="W13" s="32"/>
      <c r="X13" s="22"/>
    </row>
    <row r="14" spans="1:59" x14ac:dyDescent="0.3">
      <c r="A14" s="22"/>
      <c r="B14" s="27"/>
      <c r="C14" s="1"/>
      <c r="D14" s="2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22"/>
      <c r="Q14" s="10"/>
      <c r="R14" s="55"/>
      <c r="S14" s="23"/>
      <c r="T14" s="10"/>
      <c r="U14" s="10"/>
      <c r="V14" s="10"/>
      <c r="W14" s="32"/>
      <c r="X14" s="22"/>
    </row>
    <row r="15" spans="1:59" x14ac:dyDescent="0.3">
      <c r="A15" s="22"/>
      <c r="B15" s="27"/>
      <c r="C15" s="1"/>
      <c r="D15" s="2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22"/>
      <c r="Q15" s="10"/>
      <c r="R15" s="55"/>
      <c r="S15" s="23"/>
      <c r="T15" s="10"/>
      <c r="U15" s="10"/>
      <c r="V15" s="10"/>
      <c r="W15" s="32"/>
      <c r="X15" s="22"/>
    </row>
    <row r="16" spans="1:59" x14ac:dyDescent="0.3">
      <c r="A16" s="22"/>
      <c r="B16" s="27"/>
      <c r="C16" s="1"/>
      <c r="D16" s="2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22"/>
      <c r="Q16" s="10"/>
      <c r="R16" s="55"/>
      <c r="S16" s="23"/>
      <c r="T16" s="10"/>
      <c r="U16" s="10"/>
      <c r="V16" s="10"/>
      <c r="W16" s="32"/>
      <c r="X16" s="22"/>
    </row>
    <row r="17" spans="1:59" s="14" customFormat="1" x14ac:dyDescent="0.3">
      <c r="A17" s="24"/>
      <c r="B17" s="33"/>
      <c r="C17" s="34"/>
      <c r="D17" s="3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24"/>
      <c r="Q17" s="15"/>
      <c r="R17" s="56">
        <v>58758</v>
      </c>
      <c r="S17" s="26"/>
      <c r="T17" s="15"/>
      <c r="U17" s="15"/>
      <c r="V17" s="15"/>
      <c r="W17" s="36"/>
      <c r="X17" s="24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26.4" x14ac:dyDescent="0.3">
      <c r="A18" s="22">
        <v>58758</v>
      </c>
      <c r="B18" s="27" t="s">
        <v>58</v>
      </c>
      <c r="C18" s="1">
        <v>45144</v>
      </c>
      <c r="D18" s="28">
        <v>2</v>
      </c>
      <c r="E18" s="10">
        <v>9600</v>
      </c>
      <c r="F18" s="10">
        <v>0</v>
      </c>
      <c r="G18" s="10">
        <v>9600</v>
      </c>
      <c r="H18" s="10">
        <v>0</v>
      </c>
      <c r="I18" s="10">
        <f>G18</f>
        <v>9600</v>
      </c>
      <c r="J18" s="10">
        <f>I18*1%</f>
        <v>96</v>
      </c>
      <c r="K18" s="62">
        <f>I18*5%</f>
        <v>480</v>
      </c>
      <c r="L18" s="62">
        <f>I18*10%</f>
        <v>960</v>
      </c>
      <c r="M18" s="62">
        <f>I18*10%</f>
        <v>960</v>
      </c>
      <c r="N18" s="10">
        <v>0</v>
      </c>
      <c r="O18" s="10">
        <v>0</v>
      </c>
      <c r="P18" s="22">
        <v>0</v>
      </c>
      <c r="Q18" s="10">
        <f>I18-J18-K18-L18-M18</f>
        <v>7104</v>
      </c>
      <c r="R18" s="55"/>
      <c r="S18" s="23" t="s">
        <v>17</v>
      </c>
      <c r="T18" s="10"/>
      <c r="U18" s="10"/>
      <c r="V18" s="10">
        <v>7104</v>
      </c>
      <c r="W18" s="29" t="s">
        <v>18</v>
      </c>
      <c r="X18" s="61">
        <f>SUM(Q18:Q20)-SUM(V18:V20)</f>
        <v>2400</v>
      </c>
    </row>
    <row r="19" spans="1:59" x14ac:dyDescent="0.3">
      <c r="A19" s="22">
        <v>58758</v>
      </c>
      <c r="B19" s="27" t="s">
        <v>29</v>
      </c>
      <c r="C19" s="1"/>
      <c r="D19" s="28">
        <v>2</v>
      </c>
      <c r="E19" s="10">
        <f>K18+L18+M18</f>
        <v>2400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22"/>
      <c r="Q19" s="62">
        <f>E19</f>
        <v>2400</v>
      </c>
      <c r="R19" s="55"/>
      <c r="S19" s="23"/>
      <c r="T19" s="10"/>
      <c r="U19" s="10"/>
      <c r="V19" s="10"/>
      <c r="W19" s="29"/>
      <c r="X19" s="22"/>
    </row>
    <row r="20" spans="1:59" x14ac:dyDescent="0.3">
      <c r="A20" s="22"/>
      <c r="B20" s="27"/>
      <c r="C20" s="1"/>
      <c r="D20" s="2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22"/>
      <c r="Q20" s="10"/>
      <c r="R20" s="55"/>
      <c r="S20" s="23"/>
      <c r="T20" s="10"/>
      <c r="U20" s="10"/>
      <c r="V20" s="10"/>
      <c r="W20" s="29"/>
      <c r="X20" s="22"/>
    </row>
    <row r="21" spans="1:59" s="14" customFormat="1" x14ac:dyDescent="0.3">
      <c r="A21" s="24"/>
      <c r="B21" s="33"/>
      <c r="C21" s="34"/>
      <c r="D21" s="3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24"/>
      <c r="Q21" s="15"/>
      <c r="R21" s="56">
        <v>59340</v>
      </c>
      <c r="S21" s="26"/>
      <c r="T21" s="15"/>
      <c r="U21" s="15"/>
      <c r="V21" s="15"/>
      <c r="W21" s="36"/>
      <c r="X21" s="24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x14ac:dyDescent="0.3">
      <c r="A22" s="22">
        <v>59340</v>
      </c>
      <c r="B22" s="27" t="s">
        <v>59</v>
      </c>
      <c r="C22" s="1">
        <v>45382</v>
      </c>
      <c r="D22" s="28">
        <v>6</v>
      </c>
      <c r="E22" s="10">
        <v>74380</v>
      </c>
      <c r="F22" s="10">
        <v>6305</v>
      </c>
      <c r="G22" s="10">
        <f>E22-F22</f>
        <v>68075</v>
      </c>
      <c r="H22" s="10">
        <v>0</v>
      </c>
      <c r="I22" s="10">
        <f>G22</f>
        <v>68075</v>
      </c>
      <c r="J22" s="10">
        <f>I22*1%</f>
        <v>680.75</v>
      </c>
      <c r="K22" s="10">
        <f>I22*5%</f>
        <v>3403.75</v>
      </c>
      <c r="L22" s="10"/>
      <c r="M22" s="10"/>
      <c r="N22" s="10">
        <v>0</v>
      </c>
      <c r="O22" s="10">
        <v>0</v>
      </c>
      <c r="P22" s="22">
        <v>0</v>
      </c>
      <c r="Q22" s="10">
        <f>I22-J22-K22-L22-M22</f>
        <v>63990.5</v>
      </c>
      <c r="R22" s="55"/>
      <c r="S22" s="23" t="s">
        <v>19</v>
      </c>
      <c r="T22" s="10"/>
      <c r="U22" s="10"/>
      <c r="V22" s="10">
        <v>19800</v>
      </c>
      <c r="W22" s="29" t="s">
        <v>20</v>
      </c>
      <c r="X22" s="61">
        <f>SUM(Q22:Q24)-SUM(V22:V24)</f>
        <v>14490.5</v>
      </c>
    </row>
    <row r="23" spans="1:59" x14ac:dyDescent="0.3">
      <c r="A23" s="22"/>
      <c r="B23" s="27"/>
      <c r="C23" s="1"/>
      <c r="D23" s="2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22"/>
      <c r="Q23" s="10"/>
      <c r="R23" s="55"/>
      <c r="S23" s="23" t="s">
        <v>21</v>
      </c>
      <c r="T23" s="10"/>
      <c r="U23" s="10"/>
      <c r="V23" s="10">
        <v>29700</v>
      </c>
      <c r="W23" s="29" t="s">
        <v>22</v>
      </c>
      <c r="X23" s="22"/>
    </row>
    <row r="24" spans="1:59" x14ac:dyDescent="0.3">
      <c r="A24" s="22"/>
      <c r="B24" s="27"/>
      <c r="C24" s="1"/>
      <c r="D24" s="2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22"/>
      <c r="Q24" s="10"/>
      <c r="R24" s="55"/>
      <c r="S24" s="23"/>
      <c r="T24" s="10"/>
      <c r="U24" s="10"/>
      <c r="V24" s="10"/>
      <c r="W24" s="29"/>
      <c r="X24" s="22"/>
    </row>
    <row r="25" spans="1:59" s="14" customFormat="1" x14ac:dyDescent="0.3">
      <c r="A25" s="24"/>
      <c r="B25" s="33"/>
      <c r="C25" s="34"/>
      <c r="D25" s="3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24"/>
      <c r="Q25" s="15"/>
      <c r="R25" s="56">
        <f>A26</f>
        <v>61351</v>
      </c>
      <c r="S25" s="26"/>
      <c r="T25" s="15"/>
      <c r="U25" s="15"/>
      <c r="V25" s="15"/>
      <c r="W25" s="36"/>
      <c r="X25" s="24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x14ac:dyDescent="0.3">
      <c r="A26" s="22">
        <v>61351</v>
      </c>
      <c r="B26" s="27" t="s">
        <v>60</v>
      </c>
      <c r="C26" s="1">
        <v>45285</v>
      </c>
      <c r="D26" s="28">
        <v>5</v>
      </c>
      <c r="E26" s="10">
        <v>137954.16</v>
      </c>
      <c r="F26" s="10">
        <v>0</v>
      </c>
      <c r="G26" s="10">
        <f>E26-F26</f>
        <v>137954.16</v>
      </c>
      <c r="H26" s="10"/>
      <c r="I26" s="10">
        <f>G26</f>
        <v>137954.16</v>
      </c>
      <c r="J26" s="10">
        <f>I26*1%</f>
        <v>1379.5416</v>
      </c>
      <c r="K26" s="62">
        <f>I26*5%</f>
        <v>6897.7080000000005</v>
      </c>
      <c r="L26" s="62">
        <f>I26*10%</f>
        <v>13795.416000000001</v>
      </c>
      <c r="M26" s="62">
        <f>I26*10%</f>
        <v>13795.416000000001</v>
      </c>
      <c r="N26" s="10">
        <v>0</v>
      </c>
      <c r="O26" s="10">
        <v>0</v>
      </c>
      <c r="P26" s="22">
        <v>0</v>
      </c>
      <c r="Q26" s="10">
        <f>I26-J26-K26-L26-M26</f>
        <v>102086.07840000001</v>
      </c>
      <c r="R26" s="55"/>
      <c r="S26" s="23" t="s">
        <v>23</v>
      </c>
      <c r="T26" s="10"/>
      <c r="U26" s="10"/>
      <c r="V26" s="10">
        <v>102086</v>
      </c>
      <c r="W26" s="29" t="s">
        <v>24</v>
      </c>
      <c r="X26" s="61">
        <f>SUM(Q26:Q29)-SUM(V26:V29)</f>
        <v>63327.518400000001</v>
      </c>
    </row>
    <row r="27" spans="1:59" x14ac:dyDescent="0.3">
      <c r="A27" s="22">
        <v>61351</v>
      </c>
      <c r="B27" s="27" t="s">
        <v>60</v>
      </c>
      <c r="C27" s="1">
        <v>45382</v>
      </c>
      <c r="D27" s="28">
        <v>7</v>
      </c>
      <c r="E27" s="10">
        <v>175506</v>
      </c>
      <c r="F27" s="10">
        <v>0</v>
      </c>
      <c r="G27" s="10">
        <f>E27-F27</f>
        <v>175506</v>
      </c>
      <c r="H27" s="10"/>
      <c r="I27" s="10">
        <f>G27</f>
        <v>175506</v>
      </c>
      <c r="J27" s="10">
        <f>I27*1%</f>
        <v>1755.06</v>
      </c>
      <c r="K27" s="10">
        <f>I27*5%</f>
        <v>8775.3000000000011</v>
      </c>
      <c r="L27" s="10">
        <f>I27*10%</f>
        <v>17550.600000000002</v>
      </c>
      <c r="M27" s="10">
        <f>I27*10%</f>
        <v>17550.600000000002</v>
      </c>
      <c r="N27" s="10">
        <v>0</v>
      </c>
      <c r="O27" s="10">
        <v>0</v>
      </c>
      <c r="P27" s="22">
        <v>1035</v>
      </c>
      <c r="Q27" s="10">
        <f>I27-J27-K27-L27-M27-P27</f>
        <v>128839.44</v>
      </c>
      <c r="R27" s="55"/>
      <c r="S27" s="23"/>
      <c r="T27" s="10"/>
      <c r="U27" s="10"/>
      <c r="V27" s="10">
        <v>50000</v>
      </c>
      <c r="W27" s="29" t="s">
        <v>28</v>
      </c>
      <c r="X27" s="22"/>
    </row>
    <row r="28" spans="1:59" x14ac:dyDescent="0.3">
      <c r="A28" s="22">
        <v>61351</v>
      </c>
      <c r="B28" s="27" t="s">
        <v>29</v>
      </c>
      <c r="C28" s="1"/>
      <c r="D28" s="28">
        <v>5</v>
      </c>
      <c r="E28" s="10">
        <v>34488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2"/>
      <c r="Q28" s="62">
        <f>E28</f>
        <v>34488</v>
      </c>
      <c r="R28" s="55"/>
      <c r="S28" s="23"/>
      <c r="T28" s="10"/>
      <c r="U28" s="10"/>
      <c r="V28" s="10">
        <v>50000</v>
      </c>
      <c r="W28" s="29" t="s">
        <v>34</v>
      </c>
      <c r="X28" s="22"/>
    </row>
    <row r="29" spans="1:59" x14ac:dyDescent="0.3">
      <c r="A29" s="22"/>
      <c r="B29" s="27"/>
      <c r="C29" s="1"/>
      <c r="D29" s="28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2"/>
      <c r="Q29" s="10"/>
      <c r="R29" s="55"/>
      <c r="S29" s="23"/>
      <c r="T29" s="10"/>
      <c r="U29" s="10"/>
      <c r="V29" s="10"/>
      <c r="W29" s="32"/>
      <c r="X29" s="22"/>
    </row>
    <row r="30" spans="1:59" ht="15" thickBot="1" x14ac:dyDescent="0.35">
      <c r="A30" s="39"/>
      <c r="B30" s="40"/>
      <c r="C30" s="40"/>
      <c r="D30" s="40"/>
      <c r="E30" s="41"/>
      <c r="F30" s="41"/>
      <c r="G30" s="41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  <c r="S30" s="42"/>
      <c r="T30" s="42"/>
      <c r="U30" s="42"/>
      <c r="V30" s="42"/>
      <c r="W30" s="42"/>
      <c r="X30" s="39"/>
    </row>
    <row r="31" spans="1:59" ht="28.8" x14ac:dyDescent="0.3">
      <c r="A31" s="44"/>
      <c r="B31" s="44"/>
      <c r="C31" s="44"/>
      <c r="D31" s="44"/>
      <c r="E31" s="44"/>
      <c r="F31" s="44"/>
      <c r="G31" s="44"/>
      <c r="H31" s="44"/>
      <c r="I31" s="44"/>
      <c r="J31" s="45">
        <f>SUM(J8:J30)</f>
        <v>5269.3516</v>
      </c>
      <c r="K31" s="45">
        <f t="shared" ref="K31:O31" si="0">SUM(K8:K30)</f>
        <v>26344.758000000002</v>
      </c>
      <c r="L31" s="45">
        <f t="shared" si="0"/>
        <v>45880.016000000003</v>
      </c>
      <c r="M31" s="45">
        <f t="shared" si="0"/>
        <v>45880.016000000003</v>
      </c>
      <c r="N31" s="45">
        <f t="shared" si="0"/>
        <v>0</v>
      </c>
      <c r="O31" s="45">
        <f t="shared" si="0"/>
        <v>0</v>
      </c>
      <c r="P31" s="63" t="s">
        <v>3</v>
      </c>
      <c r="Q31" s="45">
        <f>SUM(Q6:Q30)</f>
        <v>451290.0184</v>
      </c>
      <c r="R31" s="21"/>
      <c r="S31" s="45" t="s">
        <v>5</v>
      </c>
      <c r="T31" s="45"/>
      <c r="U31" s="45"/>
      <c r="V31" s="45">
        <f>SUM(V6:V30)</f>
        <v>337573</v>
      </c>
      <c r="W31" s="44"/>
      <c r="X31" s="45">
        <f>SUM(X6:X30)</f>
        <v>113717.0184</v>
      </c>
    </row>
    <row r="32" spans="1:59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>
        <f>K27+K22</f>
        <v>12179.050000000001</v>
      </c>
      <c r="L32" s="10">
        <f>L27+L22</f>
        <v>17550.600000000002</v>
      </c>
      <c r="M32" s="10">
        <f>M27+M22</f>
        <v>17550.600000000002</v>
      </c>
      <c r="N32" s="10"/>
      <c r="O32" s="10"/>
      <c r="P32" s="10">
        <f>SUM(P8:P31)</f>
        <v>23035</v>
      </c>
      <c r="Q32" s="10"/>
      <c r="R32" s="57"/>
      <c r="S32" s="10"/>
      <c r="T32" s="10"/>
      <c r="U32" s="10"/>
      <c r="V32" s="10"/>
      <c r="W32" s="10"/>
      <c r="X32" s="22"/>
    </row>
    <row r="33" spans="1:24" ht="15" thickBot="1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58"/>
      <c r="S33" s="37" t="s">
        <v>4</v>
      </c>
      <c r="T33" s="11"/>
      <c r="U33" s="11"/>
      <c r="V33" s="37">
        <f>Q31-V31</f>
        <v>113717.0184</v>
      </c>
      <c r="W33" s="11"/>
      <c r="X33" s="38"/>
    </row>
    <row r="36" spans="1:24" ht="15" thickBot="1" x14ac:dyDescent="0.35"/>
    <row r="37" spans="1:24" x14ac:dyDescent="0.3">
      <c r="Q37" s="69" t="s">
        <v>25</v>
      </c>
      <c r="R37" s="70"/>
    </row>
    <row r="38" spans="1:24" x14ac:dyDescent="0.3">
      <c r="Q38" s="67">
        <v>45649</v>
      </c>
      <c r="R38" s="68"/>
    </row>
    <row r="39" spans="1:24" x14ac:dyDescent="0.3">
      <c r="Q39" s="50" t="s">
        <v>26</v>
      </c>
      <c r="R39" s="59">
        <f>K32+L32+M32</f>
        <v>47280.25</v>
      </c>
    </row>
    <row r="40" spans="1:24" x14ac:dyDescent="0.3">
      <c r="Q40" s="64" t="s">
        <v>31</v>
      </c>
      <c r="R40" s="65">
        <f>P32</f>
        <v>23035</v>
      </c>
    </row>
    <row r="41" spans="1:24" x14ac:dyDescent="0.3">
      <c r="Q41" s="64" t="s">
        <v>32</v>
      </c>
      <c r="R41" s="66" t="s">
        <v>33</v>
      </c>
    </row>
    <row r="42" spans="1:24" ht="15" thickBot="1" x14ac:dyDescent="0.35">
      <c r="Q42" s="51" t="s">
        <v>27</v>
      </c>
      <c r="R42" s="60">
        <f>V33</f>
        <v>113717.0184</v>
      </c>
    </row>
    <row r="44" spans="1:24" x14ac:dyDescent="0.3">
      <c r="J44" s="13"/>
    </row>
  </sheetData>
  <mergeCells count="2">
    <mergeCell ref="Q38:R38"/>
    <mergeCell ref="Q37:R37"/>
  </mergeCells>
  <pageMargins left="0.70866141732283472" right="0.70866141732283472" top="0.74803149606299213" bottom="0.74803149606299213" header="0.31496062992125984" footer="0.31496062992125984"/>
  <pageSetup paperSize="9" scale="3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2024-10-30T07:57:08Z</cp:lastPrinted>
  <dcterms:created xsi:type="dcterms:W3CDTF">2022-06-10T14:11:52Z</dcterms:created>
  <dcterms:modified xsi:type="dcterms:W3CDTF">2025-05-28T07:43:08Z</dcterms:modified>
</cp:coreProperties>
</file>