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B12381EC-40E5-4174-822A-4C543A27D2C9}" xr6:coauthVersionLast="47" xr6:coauthVersionMax="47" xr10:uidLastSave="{00000000-0000-0000-0000-000000000000}"/>
  <bookViews>
    <workbookView xWindow="0" yWindow="384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O19" i="1" s="1"/>
  <c r="E15" i="1"/>
  <c r="O15" i="1" s="1"/>
  <c r="L25" i="1"/>
  <c r="X22" i="1" l="1"/>
  <c r="X17" i="1"/>
  <c r="M9" i="1"/>
  <c r="M25" i="1" s="1"/>
  <c r="J9" i="1"/>
  <c r="S11" i="1" l="1"/>
  <c r="F9" i="1"/>
  <c r="E9" i="1" s="1"/>
  <c r="K9" i="1"/>
  <c r="E8" i="1"/>
  <c r="H9" i="1" l="1"/>
  <c r="N9" i="1" l="1"/>
  <c r="E11" i="1" s="1"/>
  <c r="I9" i="1"/>
  <c r="F8" i="1"/>
  <c r="O9" i="1" l="1"/>
  <c r="S9" i="1"/>
  <c r="S8" i="1" l="1"/>
  <c r="V8" i="1" s="1"/>
  <c r="G11" i="1" l="1"/>
  <c r="O11" i="1" s="1"/>
  <c r="V11" i="1"/>
  <c r="V10" i="1" l="1"/>
  <c r="V9" i="1"/>
  <c r="G8" i="1"/>
  <c r="H8" i="1" l="1"/>
  <c r="E10" i="1" s="1"/>
  <c r="G10" i="1" s="1"/>
  <c r="O10" i="1" s="1"/>
  <c r="K8" i="1"/>
  <c r="K25" i="1" s="1"/>
  <c r="J8" i="1"/>
  <c r="N8" i="1" l="1"/>
  <c r="N25" i="1" s="1"/>
  <c r="I8" i="1"/>
  <c r="V25" i="1"/>
  <c r="O8" i="1" l="1"/>
  <c r="O25" i="1" s="1"/>
  <c r="V27" i="1" s="1"/>
  <c r="X13" i="1" l="1"/>
</calcChain>
</file>

<file path=xl/sharedStrings.xml><?xml version="1.0" encoding="utf-8"?>
<sst xmlns="http://schemas.openxmlformats.org/spreadsheetml/2006/main" count="62" uniqueCount="54">
  <si>
    <t>Amount</t>
  </si>
  <si>
    <t>PAYMENT NOTE No.</t>
  </si>
  <si>
    <t>UTR</t>
  </si>
  <si>
    <t>SD (5%)</t>
  </si>
  <si>
    <t>Advance paid</t>
  </si>
  <si>
    <t>TDS Amount @ 1% on BASIC AMOUNT</t>
  </si>
  <si>
    <t>OHT Construction Work</t>
  </si>
  <si>
    <t>Balance Payable Amount Rs. -</t>
  </si>
  <si>
    <t>Total Paid Amount Rs. -</t>
  </si>
  <si>
    <t>Rakesh Singh</t>
  </si>
  <si>
    <t>Mundet Kader Village OHT Construction work</t>
  </si>
  <si>
    <t>22-11-2022 NEFT/AXISP00339521144/RIUP22/1323/RAKESH SINGH 99000.00</t>
  </si>
  <si>
    <t>14-11-2022 NEFT/AXISP00337247392/RIUP22/1252/RAKESH SINGH 198000.00</t>
  </si>
  <si>
    <t>RIUP22/1252</t>
  </si>
  <si>
    <t>RIUP22/1323</t>
  </si>
  <si>
    <t>13-12-2022 NEFT/AXISP00345899470/RIUP22/1483/RAKESH SINGH 78648.00</t>
  </si>
  <si>
    <t>RIUP22/1483</t>
  </si>
  <si>
    <t>28-02-2023 NEFT/AXISP00366235140/RIUP22/2358/RAKESH SINGH 198000.00</t>
  </si>
  <si>
    <t>RIUP22/2358</t>
  </si>
  <si>
    <t>GST Release Note</t>
  </si>
  <si>
    <t>Umerpur Village OHT Construction work</t>
  </si>
  <si>
    <t>RIUP22/1343</t>
  </si>
  <si>
    <t>24-11-2022 NEFT/AXISP00340040188/RIUP22/1343/RAKESH SINGH 198000.00</t>
  </si>
  <si>
    <t>RIUP22/2359</t>
  </si>
  <si>
    <t>28-02-2023 NEFT/AXISP00366235141/RIUP22/2359/RAKESH SINGH 198000.00</t>
  </si>
  <si>
    <t>Ahtahgoshgrah Village OHT Construction work</t>
  </si>
  <si>
    <t>RIUP22/944</t>
  </si>
  <si>
    <t>11-10-2022 NEFT/AXISP00327623916/RIUP22/944/RAKESH SINGH 148500.00</t>
  </si>
  <si>
    <t>RIUP22/1044</t>
  </si>
  <si>
    <t>20-10-2022 NEFT/AXISP00330037358/RIUP22/1044/RAKESH SINGH 247500.00</t>
  </si>
  <si>
    <t>2023 April 10 --------- Rakesh Singh ------------ Rs. 50,000 -------------- /AXISP00380096034</t>
  </si>
  <si>
    <t>GST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</si>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</sst>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sz val="9"/>
      <color rgb="FF333333"/>
      <name val="Verdana"/>
      <family val="2"/>
    </font>
    <font>
      <sz val="10"/>
      <color rgb="FFFF0000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8" fillId="2" borderId="4" xfId="1" applyNumberFormat="1" applyFont="1" applyFill="1" applyBorder="1" applyAlignment="1">
      <alignment vertical="center"/>
    </xf>
    <xf numFmtId="15" fontId="8" fillId="2" borderId="4" xfId="0" applyNumberFormat="1" applyFont="1" applyFill="1" applyBorder="1" applyAlignment="1">
      <alignment horizontal="center" vertical="center"/>
    </xf>
    <xf numFmtId="164" fontId="8" fillId="2" borderId="6" xfId="1" applyNumberFormat="1" applyFont="1" applyFill="1" applyBorder="1" applyAlignment="1">
      <alignment vertical="center"/>
    </xf>
    <xf numFmtId="164" fontId="8" fillId="2" borderId="5" xfId="1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164" fontId="8" fillId="3" borderId="3" xfId="1" applyNumberFormat="1" applyFont="1" applyFill="1" applyBorder="1" applyAlignment="1">
      <alignment vertical="center"/>
    </xf>
    <xf numFmtId="164" fontId="8" fillId="3" borderId="4" xfId="1" applyNumberFormat="1" applyFont="1" applyFill="1" applyBorder="1" applyAlignment="1">
      <alignment vertical="center"/>
    </xf>
    <xf numFmtId="9" fontId="8" fillId="3" borderId="3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10" fillId="0" borderId="4" xfId="0" applyFont="1" applyBorder="1"/>
    <xf numFmtId="15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7" fillId="2" borderId="5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6" xfId="1" applyNumberFormat="1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center" vertical="center" wrapText="1"/>
    </xf>
    <xf numFmtId="164" fontId="3" fillId="2" borderId="7" xfId="1" applyNumberFormat="1" applyFont="1" applyFill="1" applyBorder="1" applyAlignment="1">
      <alignment vertical="center"/>
    </xf>
    <xf numFmtId="164" fontId="8" fillId="2" borderId="7" xfId="1" applyNumberFormat="1" applyFont="1" applyFill="1" applyBorder="1" applyAlignment="1">
      <alignment vertical="center"/>
    </xf>
    <xf numFmtId="164" fontId="7" fillId="2" borderId="7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9" fontId="8" fillId="2" borderId="5" xfId="1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164" fontId="11" fillId="4" borderId="4" xfId="1" applyNumberFormat="1" applyFont="1" applyFill="1" applyBorder="1" applyAlignment="1">
      <alignment vertical="center"/>
    </xf>
    <xf numFmtId="164" fontId="8" fillId="2" borderId="4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vertical="center"/>
    </xf>
    <xf numFmtId="0" fontId="6" fillId="0" borderId="0" xfId="0" applyFont="1"/>
    <xf numFmtId="164" fontId="12" fillId="2" borderId="1" xfId="2" applyFont="1" applyFill="1" applyBorder="1" applyAlignment="1">
      <alignment vertical="center"/>
    </xf>
    <xf numFmtId="164" fontId="12" fillId="2" borderId="2" xfId="2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14" fillId="2" borderId="7" xfId="2" applyFont="1" applyFill="1" applyBorder="1" applyAlignment="1">
      <alignment horizontal="center" vertical="center"/>
    </xf>
    <xf numFmtId="164" fontId="6" fillId="2" borderId="7" xfId="2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vertical="center"/>
    </xf>
    <xf numFmtId="0" fontId="8" fillId="2" borderId="5" xfId="1" applyNumberFormat="1" applyFont="1" applyFill="1" applyBorder="1" applyAlignment="1">
      <alignment vertical="center"/>
    </xf>
    <xf numFmtId="0" fontId="8" fillId="3" borderId="3" xfId="1" applyNumberFormat="1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2" borderId="7" xfId="1" applyNumberFormat="1" applyFont="1" applyFill="1" applyBorder="1" applyAlignment="1">
      <alignment vertical="center"/>
    </xf>
    <xf numFmtId="0" fontId="8" fillId="2" borderId="4" xfId="1" applyNumberFormat="1" applyFont="1" applyFill="1" applyBorder="1" applyAlignment="1">
      <alignment vertical="center"/>
    </xf>
  </cellXfs>
  <cellStyles count="3">
    <cellStyle name="Comma" xfId="1" builtinId="3"/>
    <cellStyle name="Comma 2" xfId="2" xr:uid="{02C331CD-2BAB-42E7-B822-2E421B7EE1D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5"/>
  <sheetViews>
    <sheetView tabSelected="1" workbookViewId="0">
      <pane ySplit="6" topLeftCell="A10" activePane="bottomLeft" state="frozen"/>
      <selection pane="bottomLeft" activeCell="A20" sqref="A20:XFD20"/>
    </sheetView>
  </sheetViews>
  <sheetFormatPr defaultColWidth="9" defaultRowHeight="14.4" x14ac:dyDescent="0.3"/>
  <cols>
    <col min="1" max="1" width="6" style="1" bestFit="1" customWidth="1"/>
    <col min="2" max="2" width="42.33203125" style="1" bestFit="1" customWidth="1"/>
    <col min="3" max="3" width="12.44140625" style="1" bestFit="1" customWidth="1"/>
    <col min="4" max="4" width="19.5546875" style="1" bestFit="1" customWidth="1"/>
    <col min="5" max="5" width="12.88671875" style="1" bestFit="1" customWidth="1"/>
    <col min="6" max="6" width="12.5546875" style="1" bestFit="1" customWidth="1"/>
    <col min="7" max="7" width="12.88671875" style="1" bestFit="1" customWidth="1"/>
    <col min="8" max="8" width="22.44140625" style="10" bestFit="1" customWidth="1"/>
    <col min="9" max="9" width="12.88671875" style="10" bestFit="1" customWidth="1"/>
    <col min="10" max="10" width="10" style="1" bestFit="1" customWidth="1"/>
    <col min="11" max="11" width="28.88671875" style="1" bestFit="1" customWidth="1"/>
    <col min="12" max="12" width="13.5546875" style="1" bestFit="1" customWidth="1"/>
    <col min="13" max="13" width="14" style="1" bestFit="1" customWidth="1"/>
    <col min="14" max="15" width="14.5546875" style="1" bestFit="1" customWidth="1"/>
    <col min="16" max="16" width="10.44140625" style="1" bestFit="1" customWidth="1"/>
    <col min="17" max="17" width="21" style="1" hidden="1" customWidth="1"/>
    <col min="18" max="18" width="12.88671875" style="1" hidden="1" customWidth="1"/>
    <col min="19" max="19" width="19.6640625" style="1" hidden="1" customWidth="1"/>
    <col min="20" max="20" width="31" style="1" hidden="1" customWidth="1"/>
    <col min="21" max="21" width="13.109375" style="1" hidden="1" customWidth="1"/>
    <col min="22" max="22" width="15.6640625" style="1" bestFit="1" customWidth="1"/>
    <col min="23" max="23" width="84.109375" style="1" bestFit="1" customWidth="1"/>
    <col min="24" max="24" width="11.6640625" style="1" bestFit="1" customWidth="1"/>
    <col min="25" max="16384" width="9" style="1"/>
  </cols>
  <sheetData>
    <row r="1" spans="1:70" ht="20.399999999999999" thickBot="1" x14ac:dyDescent="0.35">
      <c r="A1" s="51" t="s">
        <v>32</v>
      </c>
      <c r="B1" s="4" t="s">
        <v>9</v>
      </c>
      <c r="E1" s="2"/>
      <c r="F1" s="2"/>
      <c r="G1" s="2"/>
      <c r="H1" s="3"/>
      <c r="I1" s="3"/>
    </row>
    <row r="2" spans="1:70" ht="20.399999999999999" thickBot="1" x14ac:dyDescent="0.35">
      <c r="A2" s="51" t="s">
        <v>33</v>
      </c>
      <c r="B2" s="52" t="s">
        <v>34</v>
      </c>
      <c r="C2" s="4"/>
      <c r="D2" s="61" t="s">
        <v>9</v>
      </c>
      <c r="H2" s="11" t="s">
        <v>6</v>
      </c>
      <c r="I2" s="5"/>
      <c r="J2" s="6"/>
      <c r="K2" s="6"/>
      <c r="L2" s="6"/>
      <c r="M2" s="6"/>
      <c r="N2" s="6"/>
      <c r="O2" s="6"/>
      <c r="P2" s="50">
        <v>45527</v>
      </c>
      <c r="Q2" s="6"/>
      <c r="R2" s="6"/>
      <c r="S2" s="6"/>
      <c r="T2" s="6"/>
      <c r="U2" s="6"/>
    </row>
    <row r="3" spans="1:70" ht="20.399999999999999" thickBot="1" x14ac:dyDescent="0.35">
      <c r="A3" s="51" t="s">
        <v>35</v>
      </c>
      <c r="B3" s="53" t="s">
        <v>36</v>
      </c>
      <c r="C3" s="4"/>
      <c r="D3" s="61"/>
      <c r="H3" s="11"/>
      <c r="I3" s="5"/>
      <c r="J3" s="6"/>
      <c r="K3" s="6"/>
      <c r="L3" s="6"/>
      <c r="M3" s="6"/>
      <c r="N3" s="6"/>
      <c r="O3" s="6"/>
      <c r="P3" s="50"/>
      <c r="Q3" s="6"/>
      <c r="R3" s="6"/>
      <c r="S3" s="6"/>
      <c r="T3" s="6"/>
      <c r="U3" s="6"/>
    </row>
    <row r="4" spans="1:70" ht="15" thickBot="1" x14ac:dyDescent="0.35">
      <c r="A4" s="51" t="s">
        <v>37</v>
      </c>
      <c r="B4" s="54" t="s">
        <v>36</v>
      </c>
      <c r="C4" s="7"/>
      <c r="D4" s="7"/>
      <c r="E4" s="7"/>
      <c r="F4" s="6"/>
      <c r="G4" s="6"/>
      <c r="H4" s="8"/>
      <c r="I4" s="8"/>
      <c r="J4" s="6"/>
      <c r="K4" s="6"/>
      <c r="L4" s="6"/>
      <c r="M4" s="6"/>
      <c r="Q4" s="6"/>
      <c r="R4" s="9"/>
      <c r="S4" s="9"/>
      <c r="T4" s="9"/>
      <c r="U4" s="9"/>
      <c r="V4" s="9"/>
      <c r="W4" s="9"/>
    </row>
    <row r="5" spans="1:70" s="16" customFormat="1" ht="43.95" customHeight="1" x14ac:dyDescent="0.3">
      <c r="A5" s="55" t="s">
        <v>38</v>
      </c>
      <c r="B5" s="56" t="s">
        <v>39</v>
      </c>
      <c r="C5" s="57" t="s">
        <v>40</v>
      </c>
      <c r="D5" s="58" t="s">
        <v>41</v>
      </c>
      <c r="E5" s="56" t="s">
        <v>42</v>
      </c>
      <c r="F5" s="56" t="s">
        <v>43</v>
      </c>
      <c r="G5" s="58" t="s">
        <v>44</v>
      </c>
      <c r="H5" s="59" t="s">
        <v>45</v>
      </c>
      <c r="I5" s="60" t="s">
        <v>0</v>
      </c>
      <c r="J5" s="56" t="s">
        <v>46</v>
      </c>
      <c r="K5" s="56" t="s">
        <v>47</v>
      </c>
      <c r="L5" s="56" t="s">
        <v>48</v>
      </c>
      <c r="M5" s="56" t="s">
        <v>49</v>
      </c>
      <c r="N5" s="56" t="s">
        <v>50</v>
      </c>
      <c r="O5" s="56" t="s">
        <v>51</v>
      </c>
      <c r="P5" s="22"/>
      <c r="Q5" s="22" t="s">
        <v>1</v>
      </c>
      <c r="R5" s="22" t="s">
        <v>0</v>
      </c>
      <c r="S5" s="22" t="s">
        <v>5</v>
      </c>
      <c r="T5" s="22" t="s">
        <v>3</v>
      </c>
      <c r="U5" s="22" t="s">
        <v>4</v>
      </c>
      <c r="V5" s="56" t="s">
        <v>52</v>
      </c>
      <c r="W5" s="56" t="s">
        <v>2</v>
      </c>
      <c r="X5" s="21"/>
    </row>
    <row r="6" spans="1:70" ht="17.399999999999999" thickBot="1" x14ac:dyDescent="0.35">
      <c r="A6" s="35"/>
      <c r="B6" s="15"/>
      <c r="C6" s="15"/>
      <c r="D6" s="62"/>
      <c r="E6" s="15"/>
      <c r="F6" s="15"/>
      <c r="G6" s="15"/>
      <c r="H6" s="15"/>
      <c r="I6" s="15"/>
      <c r="J6" s="46">
        <v>0.01</v>
      </c>
      <c r="K6" s="46">
        <v>0.05</v>
      </c>
      <c r="L6" s="46">
        <v>0.05</v>
      </c>
      <c r="M6" s="46">
        <v>0.1</v>
      </c>
      <c r="N6" s="15"/>
      <c r="O6" s="15"/>
      <c r="P6" s="47"/>
      <c r="Q6" s="15"/>
      <c r="R6" s="15"/>
      <c r="S6" s="46">
        <v>0.01</v>
      </c>
      <c r="T6" s="46">
        <v>0.05</v>
      </c>
      <c r="U6" s="15"/>
      <c r="V6" s="15"/>
      <c r="W6" s="15"/>
      <c r="X6" s="35"/>
    </row>
    <row r="7" spans="1:70" s="17" customFormat="1" ht="16.8" x14ac:dyDescent="0.3">
      <c r="A7" s="44"/>
      <c r="B7" s="18"/>
      <c r="C7" s="18"/>
      <c r="D7" s="63"/>
      <c r="E7" s="18"/>
      <c r="F7" s="18"/>
      <c r="G7" s="18"/>
      <c r="H7" s="18"/>
      <c r="I7" s="18"/>
      <c r="J7" s="20"/>
      <c r="K7" s="20"/>
      <c r="L7" s="20"/>
      <c r="M7" s="20"/>
      <c r="N7" s="18"/>
      <c r="O7" s="18"/>
      <c r="P7" s="45"/>
      <c r="Q7" s="18"/>
      <c r="R7" s="18"/>
      <c r="S7" s="20"/>
      <c r="T7" s="20"/>
      <c r="U7" s="18"/>
      <c r="V7" s="18"/>
      <c r="W7" s="18"/>
      <c r="X7" s="4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ht="36.6" customHeight="1" x14ac:dyDescent="0.3">
      <c r="A8" s="23">
        <v>52498</v>
      </c>
      <c r="B8" s="27" t="s">
        <v>10</v>
      </c>
      <c r="C8" s="13">
        <v>44604</v>
      </c>
      <c r="D8" s="64">
        <v>1</v>
      </c>
      <c r="E8" s="12">
        <f>3300000*15%</f>
        <v>495000</v>
      </c>
      <c r="F8" s="12">
        <f>ROUND(250*381.5,)</f>
        <v>95375</v>
      </c>
      <c r="G8" s="12">
        <f>E8-F8</f>
        <v>399625</v>
      </c>
      <c r="H8" s="12">
        <f>ROUND(G8*18%,)</f>
        <v>71933</v>
      </c>
      <c r="I8" s="12">
        <f>G8+H8</f>
        <v>471558</v>
      </c>
      <c r="J8" s="12">
        <f>ROUND(G8*J6,)</f>
        <v>3996</v>
      </c>
      <c r="K8" s="12">
        <f>ROUND(G8*5%,)</f>
        <v>19981</v>
      </c>
      <c r="L8" s="12"/>
      <c r="M8" s="12"/>
      <c r="N8" s="48">
        <f>H8</f>
        <v>71933</v>
      </c>
      <c r="O8" s="12">
        <f>I8-SUM(J8:N8)</f>
        <v>375648</v>
      </c>
      <c r="P8" s="24"/>
      <c r="Q8" s="12" t="s">
        <v>13</v>
      </c>
      <c r="R8" s="12">
        <v>200000</v>
      </c>
      <c r="S8" s="12">
        <f>R8*S6</f>
        <v>2000</v>
      </c>
      <c r="T8" s="12">
        <v>0</v>
      </c>
      <c r="U8" s="12">
        <v>0</v>
      </c>
      <c r="V8" s="12">
        <f>R8-S8-T8</f>
        <v>198000</v>
      </c>
      <c r="W8" s="28" t="s">
        <v>12</v>
      </c>
      <c r="X8" s="23"/>
    </row>
    <row r="9" spans="1:70" ht="36.6" customHeight="1" x14ac:dyDescent="0.3">
      <c r="A9" s="23">
        <v>52498</v>
      </c>
      <c r="B9" s="27" t="s">
        <v>10</v>
      </c>
      <c r="C9" s="13">
        <v>44982</v>
      </c>
      <c r="D9" s="64">
        <v>4</v>
      </c>
      <c r="E9" s="12">
        <f>G9+F9</f>
        <v>258060.7</v>
      </c>
      <c r="F9" s="12">
        <f>183558.7</f>
        <v>183558.7</v>
      </c>
      <c r="G9" s="12">
        <v>74502</v>
      </c>
      <c r="H9" s="12">
        <f>ROUND(G9*18%,)</f>
        <v>13410</v>
      </c>
      <c r="I9" s="12">
        <f>G9+H9</f>
        <v>87912</v>
      </c>
      <c r="J9" s="12">
        <f>ROUND(G9*J6,)</f>
        <v>745</v>
      </c>
      <c r="K9" s="12">
        <f>ROUND(G9*5%,)</f>
        <v>3725</v>
      </c>
      <c r="L9" s="12"/>
      <c r="M9" s="12">
        <f>G9*M6</f>
        <v>7450.2000000000007</v>
      </c>
      <c r="N9" s="48">
        <f>H9</f>
        <v>13410</v>
      </c>
      <c r="O9" s="12">
        <f>I9-SUM(J9:N9)</f>
        <v>62581.8</v>
      </c>
      <c r="P9" s="24"/>
      <c r="Q9" s="12" t="s">
        <v>14</v>
      </c>
      <c r="R9" s="12">
        <v>100000</v>
      </c>
      <c r="S9" s="12">
        <f>R9*S6</f>
        <v>1000</v>
      </c>
      <c r="T9" s="12">
        <v>0</v>
      </c>
      <c r="U9" s="12">
        <v>0</v>
      </c>
      <c r="V9" s="12">
        <f>R9-S9-T9-U9</f>
        <v>99000</v>
      </c>
      <c r="W9" s="28" t="s">
        <v>11</v>
      </c>
      <c r="X9" s="23"/>
    </row>
    <row r="10" spans="1:70" ht="16.8" x14ac:dyDescent="0.3">
      <c r="A10" s="23">
        <v>52498</v>
      </c>
      <c r="B10" s="27" t="s">
        <v>19</v>
      </c>
      <c r="C10" s="13">
        <v>45009</v>
      </c>
      <c r="D10" s="64">
        <v>1</v>
      </c>
      <c r="E10" s="12">
        <f>+H8</f>
        <v>71933</v>
      </c>
      <c r="F10" s="12">
        <v>0</v>
      </c>
      <c r="G10" s="12">
        <f>E10-F10</f>
        <v>71933</v>
      </c>
      <c r="H10" s="12"/>
      <c r="I10" s="12"/>
      <c r="J10" s="12"/>
      <c r="K10" s="12"/>
      <c r="L10" s="12"/>
      <c r="M10" s="12"/>
      <c r="N10" s="12"/>
      <c r="O10" s="48">
        <f>G10</f>
        <v>71933</v>
      </c>
      <c r="P10" s="24"/>
      <c r="Q10" s="12" t="s">
        <v>16</v>
      </c>
      <c r="R10" s="12">
        <v>78648</v>
      </c>
      <c r="S10" s="12">
        <v>0</v>
      </c>
      <c r="T10" s="12"/>
      <c r="U10" s="12"/>
      <c r="V10" s="12">
        <f t="shared" ref="V10" si="0">R10-S10</f>
        <v>78648</v>
      </c>
      <c r="W10" s="28" t="s">
        <v>15</v>
      </c>
      <c r="X10" s="23"/>
    </row>
    <row r="11" spans="1:70" ht="16.8" x14ac:dyDescent="0.3">
      <c r="A11" s="23">
        <v>52498</v>
      </c>
      <c r="B11" s="27" t="s">
        <v>19</v>
      </c>
      <c r="C11" s="13"/>
      <c r="D11" s="64">
        <v>4</v>
      </c>
      <c r="E11" s="12">
        <f>N9</f>
        <v>13410</v>
      </c>
      <c r="F11" s="12">
        <v>0</v>
      </c>
      <c r="G11" s="12">
        <f>E11-F11</f>
        <v>13410</v>
      </c>
      <c r="H11" s="12"/>
      <c r="I11" s="12"/>
      <c r="J11" s="12"/>
      <c r="K11" s="12"/>
      <c r="L11" s="12"/>
      <c r="M11" s="12"/>
      <c r="N11" s="12"/>
      <c r="O11" s="48">
        <f>G11</f>
        <v>13410</v>
      </c>
      <c r="P11" s="24"/>
      <c r="Q11" s="12" t="s">
        <v>18</v>
      </c>
      <c r="R11" s="12">
        <v>200000</v>
      </c>
      <c r="S11" s="12">
        <f>R11*S6</f>
        <v>2000</v>
      </c>
      <c r="T11" s="12"/>
      <c r="U11" s="12">
        <v>0</v>
      </c>
      <c r="V11" s="12">
        <f>R11-S11-T11-U11</f>
        <v>198000</v>
      </c>
      <c r="W11" s="28" t="s">
        <v>17</v>
      </c>
      <c r="X11" s="23"/>
    </row>
    <row r="12" spans="1:70" ht="16.8" x14ac:dyDescent="0.2">
      <c r="A12" s="23">
        <v>52498</v>
      </c>
      <c r="B12" s="13"/>
      <c r="C12" s="13"/>
      <c r="D12" s="64"/>
      <c r="E12" s="13"/>
      <c r="F12" s="13"/>
      <c r="G12" s="12"/>
      <c r="H12" s="12"/>
      <c r="I12" s="12"/>
      <c r="J12" s="12"/>
      <c r="K12" s="12"/>
      <c r="L12" s="12"/>
      <c r="M12" s="12"/>
      <c r="N12" s="12"/>
      <c r="O12" s="12"/>
      <c r="P12" s="24"/>
      <c r="Q12" s="12"/>
      <c r="R12" s="12"/>
      <c r="S12" s="12"/>
      <c r="T12" s="12"/>
      <c r="U12" s="12"/>
      <c r="V12" s="12">
        <v>50000</v>
      </c>
      <c r="W12" s="29" t="s">
        <v>30</v>
      </c>
      <c r="X12" s="23"/>
    </row>
    <row r="13" spans="1:70" s="17" customFormat="1" ht="16.8" x14ac:dyDescent="0.3">
      <c r="A13" s="25"/>
      <c r="B13" s="30"/>
      <c r="C13" s="30"/>
      <c r="D13" s="65"/>
      <c r="E13" s="30"/>
      <c r="F13" s="30"/>
      <c r="G13" s="19"/>
      <c r="H13" s="19"/>
      <c r="I13" s="19"/>
      <c r="J13" s="19"/>
      <c r="K13" s="19"/>
      <c r="L13" s="19"/>
      <c r="M13" s="19"/>
      <c r="N13" s="19"/>
      <c r="O13" s="19"/>
      <c r="P13" s="26"/>
      <c r="Q13" s="19"/>
      <c r="R13" s="19"/>
      <c r="S13" s="19"/>
      <c r="T13" s="19"/>
      <c r="U13" s="19"/>
      <c r="V13" s="19"/>
      <c r="W13" s="31"/>
      <c r="X13" s="25">
        <f>SUM(O8:O11)-SUM(V8:V12)</f>
        <v>-100075.20000000001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ht="16.8" x14ac:dyDescent="0.3">
      <c r="A14" s="23">
        <v>52496</v>
      </c>
      <c r="B14" s="13" t="s">
        <v>20</v>
      </c>
      <c r="C14" s="13">
        <v>44982</v>
      </c>
      <c r="D14" s="64">
        <v>3</v>
      </c>
      <c r="E14" s="12">
        <v>464597.1</v>
      </c>
      <c r="F14" s="12">
        <v>175871.24</v>
      </c>
      <c r="G14" s="12">
        <v>288725.86</v>
      </c>
      <c r="H14" s="12">
        <v>51971</v>
      </c>
      <c r="I14" s="12">
        <v>340696.86</v>
      </c>
      <c r="J14" s="12">
        <v>2887</v>
      </c>
      <c r="K14" s="12">
        <v>14436</v>
      </c>
      <c r="L14" s="12"/>
      <c r="M14" s="12">
        <v>28872.585999999999</v>
      </c>
      <c r="N14" s="48">
        <v>51971</v>
      </c>
      <c r="O14" s="12">
        <v>242530.27399999998</v>
      </c>
      <c r="P14" s="24"/>
      <c r="Q14" s="12" t="s">
        <v>21</v>
      </c>
      <c r="R14" s="12">
        <v>200000</v>
      </c>
      <c r="S14" s="12">
        <v>2000</v>
      </c>
      <c r="T14" s="12">
        <v>0</v>
      </c>
      <c r="U14" s="12">
        <v>0</v>
      </c>
      <c r="V14" s="12">
        <v>198000</v>
      </c>
      <c r="W14" s="28" t="s">
        <v>22</v>
      </c>
      <c r="X14" s="23"/>
    </row>
    <row r="15" spans="1:70" ht="16.8" x14ac:dyDescent="0.3">
      <c r="A15" s="23">
        <v>52496</v>
      </c>
      <c r="B15" s="13" t="s">
        <v>31</v>
      </c>
      <c r="C15" s="13"/>
      <c r="D15" s="64"/>
      <c r="E15" s="49">
        <f>N14</f>
        <v>51971</v>
      </c>
      <c r="F15" s="13"/>
      <c r="G15" s="12"/>
      <c r="H15" s="12"/>
      <c r="I15" s="12"/>
      <c r="J15" s="12"/>
      <c r="K15" s="12"/>
      <c r="L15" s="12"/>
      <c r="M15" s="12"/>
      <c r="N15" s="12"/>
      <c r="O15" s="48">
        <f>E15</f>
        <v>51971</v>
      </c>
      <c r="P15" s="24"/>
      <c r="Q15" s="12" t="s">
        <v>23</v>
      </c>
      <c r="R15" s="12">
        <v>200000</v>
      </c>
      <c r="S15" s="12">
        <v>2000</v>
      </c>
      <c r="T15" s="12">
        <v>0</v>
      </c>
      <c r="U15" s="12">
        <v>0</v>
      </c>
      <c r="V15" s="12">
        <v>198000</v>
      </c>
      <c r="W15" s="28" t="s">
        <v>24</v>
      </c>
      <c r="X15" s="23"/>
    </row>
    <row r="16" spans="1:70" ht="16.8" x14ac:dyDescent="0.3">
      <c r="A16" s="23"/>
      <c r="B16" s="13"/>
      <c r="C16" s="13"/>
      <c r="D16" s="64"/>
      <c r="E16" s="13"/>
      <c r="F16" s="13"/>
      <c r="G16" s="12"/>
      <c r="H16" s="12"/>
      <c r="I16" s="12"/>
      <c r="J16" s="12"/>
      <c r="K16" s="12"/>
      <c r="L16" s="12"/>
      <c r="M16" s="12"/>
      <c r="N16" s="12"/>
      <c r="O16" s="12"/>
      <c r="P16" s="24"/>
      <c r="Q16" s="12"/>
      <c r="R16" s="12"/>
      <c r="S16" s="12"/>
      <c r="T16" s="12"/>
      <c r="U16" s="12"/>
      <c r="V16" s="12"/>
      <c r="W16" s="28"/>
      <c r="X16" s="23"/>
    </row>
    <row r="17" spans="1:70" s="17" customFormat="1" ht="16.8" x14ac:dyDescent="0.3">
      <c r="A17" s="25"/>
      <c r="B17" s="30"/>
      <c r="C17" s="30"/>
      <c r="D17" s="65"/>
      <c r="E17" s="30"/>
      <c r="F17" s="30"/>
      <c r="G17" s="19"/>
      <c r="H17" s="19"/>
      <c r="I17" s="19"/>
      <c r="J17" s="19"/>
      <c r="K17" s="19"/>
      <c r="L17" s="19"/>
      <c r="M17" s="19"/>
      <c r="N17" s="19"/>
      <c r="O17" s="19"/>
      <c r="P17" s="26"/>
      <c r="Q17" s="19"/>
      <c r="R17" s="19"/>
      <c r="S17" s="19"/>
      <c r="T17" s="19"/>
      <c r="U17" s="19"/>
      <c r="V17" s="19"/>
      <c r="W17" s="31"/>
      <c r="X17" s="25">
        <f>SUM(O14)-SUM(V14:V15)</f>
        <v>-153469.72600000002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ht="16.8" x14ac:dyDescent="0.3">
      <c r="A18" s="23">
        <v>52495</v>
      </c>
      <c r="B18" s="13" t="s">
        <v>25</v>
      </c>
      <c r="C18" s="13">
        <v>44900</v>
      </c>
      <c r="D18" s="64">
        <v>2</v>
      </c>
      <c r="E18" s="12">
        <v>292500</v>
      </c>
      <c r="F18" s="12">
        <v>233678</v>
      </c>
      <c r="G18" s="12">
        <v>58822</v>
      </c>
      <c r="H18" s="12">
        <v>10588</v>
      </c>
      <c r="I18" s="12">
        <v>69410</v>
      </c>
      <c r="J18" s="12">
        <v>588</v>
      </c>
      <c r="K18" s="12">
        <v>2941</v>
      </c>
      <c r="L18" s="12">
        <v>0</v>
      </c>
      <c r="M18" s="12">
        <v>5882</v>
      </c>
      <c r="N18" s="48">
        <v>10588</v>
      </c>
      <c r="O18" s="12">
        <v>49411</v>
      </c>
      <c r="P18" s="24"/>
      <c r="Q18" s="12" t="s">
        <v>26</v>
      </c>
      <c r="R18" s="12">
        <v>150000</v>
      </c>
      <c r="S18" s="12">
        <v>1500</v>
      </c>
      <c r="T18" s="12">
        <v>0</v>
      </c>
      <c r="U18" s="12">
        <v>0</v>
      </c>
      <c r="V18" s="12">
        <v>148500</v>
      </c>
      <c r="W18" s="28" t="s">
        <v>27</v>
      </c>
      <c r="X18" s="23"/>
    </row>
    <row r="19" spans="1:70" ht="16.8" x14ac:dyDescent="0.3">
      <c r="A19" s="23">
        <v>52495</v>
      </c>
      <c r="B19" s="13" t="s">
        <v>31</v>
      </c>
      <c r="C19" s="13"/>
      <c r="D19" s="64">
        <v>2</v>
      </c>
      <c r="E19" s="49">
        <f>N18</f>
        <v>10588</v>
      </c>
      <c r="F19" s="13"/>
      <c r="G19" s="12">
        <v>0</v>
      </c>
      <c r="H19" s="12"/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48">
        <f>E19</f>
        <v>10588</v>
      </c>
      <c r="P19" s="24"/>
      <c r="Q19" s="12" t="s">
        <v>28</v>
      </c>
      <c r="R19" s="12">
        <v>250000</v>
      </c>
      <c r="S19" s="12">
        <v>2500</v>
      </c>
      <c r="T19" s="12">
        <v>0</v>
      </c>
      <c r="U19" s="12">
        <v>0</v>
      </c>
      <c r="V19" s="12">
        <v>247500</v>
      </c>
      <c r="W19" s="28" t="s">
        <v>29</v>
      </c>
      <c r="X19" s="23"/>
    </row>
    <row r="20" spans="1:70" ht="16.8" x14ac:dyDescent="0.3">
      <c r="A20" s="23" t="s">
        <v>53</v>
      </c>
      <c r="B20" s="13"/>
      <c r="C20" s="13"/>
      <c r="D20" s="64"/>
      <c r="E20" s="13"/>
      <c r="F20" s="13"/>
      <c r="G20" s="12"/>
      <c r="H20" s="12"/>
      <c r="I20" s="12"/>
      <c r="J20" s="12"/>
      <c r="K20" s="12"/>
      <c r="L20" s="12"/>
      <c r="M20" s="12"/>
      <c r="N20" s="12"/>
      <c r="O20" s="12"/>
      <c r="P20" s="24"/>
      <c r="Q20" s="12"/>
      <c r="R20" s="12"/>
      <c r="S20" s="12"/>
      <c r="T20" s="12"/>
      <c r="U20" s="12"/>
      <c r="V20" s="12"/>
      <c r="W20" s="28"/>
      <c r="X20" s="23"/>
    </row>
    <row r="21" spans="1:70" ht="16.8" x14ac:dyDescent="0.3">
      <c r="A21" s="23"/>
      <c r="B21" s="13"/>
      <c r="C21" s="13"/>
      <c r="D21" s="64"/>
      <c r="E21" s="13"/>
      <c r="F21" s="13"/>
      <c r="G21" s="12"/>
      <c r="H21" s="12"/>
      <c r="I21" s="12"/>
      <c r="J21" s="12"/>
      <c r="K21" s="12"/>
      <c r="L21" s="12"/>
      <c r="M21" s="12"/>
      <c r="N21" s="12"/>
      <c r="O21" s="12"/>
      <c r="P21" s="24"/>
      <c r="Q21" s="12"/>
      <c r="R21" s="12"/>
      <c r="S21" s="12"/>
      <c r="T21" s="12"/>
      <c r="U21" s="12"/>
      <c r="V21" s="12"/>
      <c r="W21" s="28"/>
      <c r="X21" s="23"/>
    </row>
    <row r="22" spans="1:70" ht="16.8" x14ac:dyDescent="0.3">
      <c r="A22" s="23"/>
      <c r="B22" s="13"/>
      <c r="C22" s="13"/>
      <c r="D22" s="64"/>
      <c r="E22" s="13"/>
      <c r="F22" s="13"/>
      <c r="G22" s="12"/>
      <c r="H22" s="12"/>
      <c r="I22" s="12"/>
      <c r="J22" s="12"/>
      <c r="K22" s="12"/>
      <c r="L22" s="12"/>
      <c r="M22" s="12"/>
      <c r="N22" s="12"/>
      <c r="O22" s="12"/>
      <c r="P22" s="24"/>
      <c r="Q22" s="12"/>
      <c r="R22" s="12"/>
      <c r="S22" s="12"/>
      <c r="T22" s="12"/>
      <c r="U22" s="12"/>
      <c r="V22" s="12"/>
      <c r="W22" s="28"/>
      <c r="X22" s="25">
        <f>SUM(O17:O20)-SUM(V17:V21)</f>
        <v>-336001</v>
      </c>
    </row>
    <row r="23" spans="1:70" ht="16.8" x14ac:dyDescent="0.3">
      <c r="A23" s="23"/>
      <c r="B23" s="13"/>
      <c r="C23" s="13"/>
      <c r="D23" s="64"/>
      <c r="E23" s="13"/>
      <c r="F23" s="13"/>
      <c r="G23" s="12"/>
      <c r="H23" s="12"/>
      <c r="I23" s="12"/>
      <c r="J23" s="12"/>
      <c r="K23" s="12"/>
      <c r="L23" s="12"/>
      <c r="M23" s="12"/>
      <c r="N23" s="12"/>
      <c r="O23" s="12"/>
      <c r="P23" s="24"/>
      <c r="Q23" s="12"/>
      <c r="R23" s="12"/>
      <c r="S23" s="12"/>
      <c r="T23" s="12"/>
      <c r="U23" s="12"/>
      <c r="V23" s="12"/>
      <c r="W23" s="28"/>
      <c r="X23" s="23"/>
    </row>
    <row r="24" spans="1:70" ht="17.399999999999999" thickBot="1" x14ac:dyDescent="0.35">
      <c r="A24" s="36"/>
      <c r="B24" s="37"/>
      <c r="C24" s="37"/>
      <c r="D24" s="37"/>
      <c r="E24" s="38"/>
      <c r="F24" s="38"/>
      <c r="G24" s="38"/>
      <c r="H24" s="14"/>
      <c r="I24" s="14"/>
      <c r="J24" s="14"/>
      <c r="K24" s="14"/>
      <c r="L24" s="14"/>
      <c r="M24" s="14"/>
      <c r="N24" s="14"/>
      <c r="O24" s="14"/>
      <c r="P24" s="39"/>
      <c r="Q24" s="14"/>
      <c r="R24" s="14"/>
      <c r="S24" s="14"/>
      <c r="T24" s="14"/>
      <c r="U24" s="14"/>
      <c r="V24" s="14"/>
      <c r="W24" s="14"/>
      <c r="X24" s="36"/>
    </row>
    <row r="25" spans="1:70" ht="16.8" x14ac:dyDescent="0.3">
      <c r="A25" s="40"/>
      <c r="B25" s="41"/>
      <c r="C25" s="41"/>
      <c r="D25" s="66"/>
      <c r="E25" s="41"/>
      <c r="F25" s="41"/>
      <c r="G25" s="41"/>
      <c r="H25" s="41"/>
      <c r="I25" s="41"/>
      <c r="J25" s="41"/>
      <c r="K25" s="42">
        <f t="shared" ref="K25:N25" si="1">SUM(K8:K24)</f>
        <v>41083</v>
      </c>
      <c r="L25" s="42">
        <f t="shared" si="1"/>
        <v>0</v>
      </c>
      <c r="M25" s="42">
        <f t="shared" si="1"/>
        <v>42204.786</v>
      </c>
      <c r="N25" s="42">
        <f t="shared" si="1"/>
        <v>147902</v>
      </c>
      <c r="O25" s="42">
        <f>SUM(O8:O24)</f>
        <v>878073.07400000002</v>
      </c>
      <c r="P25" s="42"/>
      <c r="Q25" s="42"/>
      <c r="R25" s="42"/>
      <c r="S25" s="42"/>
      <c r="T25" s="42" t="s">
        <v>8</v>
      </c>
      <c r="U25" s="42"/>
      <c r="V25" s="42">
        <f>SUM(V6:V24)</f>
        <v>1415648</v>
      </c>
      <c r="W25" s="42" t="s">
        <v>8</v>
      </c>
      <c r="X25" s="43"/>
    </row>
    <row r="26" spans="1:70" ht="16.2" x14ac:dyDescent="0.3">
      <c r="A26" s="32"/>
      <c r="B26" s="12"/>
      <c r="C26" s="12"/>
      <c r="D26" s="6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23"/>
    </row>
    <row r="27" spans="1:70" ht="17.399999999999999" thickBot="1" x14ac:dyDescent="0.35">
      <c r="A27" s="33"/>
      <c r="B27" s="15"/>
      <c r="C27" s="15"/>
      <c r="D27" s="6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34" t="s">
        <v>7</v>
      </c>
      <c r="U27" s="15"/>
      <c r="V27" s="34">
        <f>O25-V25</f>
        <v>-537574.92599999998</v>
      </c>
      <c r="W27" s="34" t="s">
        <v>7</v>
      </c>
      <c r="X27" s="35"/>
    </row>
    <row r="33" spans="8:8" x14ac:dyDescent="0.3">
      <c r="H33" s="1"/>
    </row>
    <row r="34" spans="8:8" x14ac:dyDescent="0.3">
      <c r="H34" s="1"/>
    </row>
    <row r="35" spans="8:8" x14ac:dyDescent="0.3">
      <c r="H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2025-05-29T08:07:10Z</dcterms:modified>
</cp:coreProperties>
</file>