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hahrukh Shaikh\"/>
    </mc:Choice>
  </mc:AlternateContent>
  <xr:revisionPtr revIDLastSave="0" documentId="13_ncr:1_{E382352B-E5D5-4673-87E0-A7C80B48EB87}" xr6:coauthVersionLast="47" xr6:coauthVersionMax="47" xr10:uidLastSave="{00000000-0000-0000-0000-000000000000}"/>
  <bookViews>
    <workbookView xWindow="390" yWindow="390" windowWidth="21600" windowHeight="11295" xr2:uid="{8103FF89-3E89-43DA-A4C9-8588048666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9" i="1" l="1"/>
  <c r="U38" i="1"/>
  <c r="X38" i="1" s="1"/>
  <c r="K37" i="1"/>
  <c r="J37" i="1"/>
  <c r="H37" i="1"/>
  <c r="N37" i="1" s="1"/>
  <c r="G37" i="1"/>
  <c r="U36" i="1"/>
  <c r="X36" i="1" s="1"/>
  <c r="N36" i="1"/>
  <c r="E36" i="1"/>
  <c r="Q36" i="1" s="1"/>
  <c r="N35" i="1"/>
  <c r="E38" i="1" s="1"/>
  <c r="Q38" i="1" s="1"/>
  <c r="N31" i="1"/>
  <c r="N30" i="1"/>
  <c r="R29" i="1"/>
  <c r="G21" i="1"/>
  <c r="R14" i="1"/>
  <c r="Q11" i="1"/>
  <c r="J11" i="1"/>
  <c r="I11" i="1"/>
  <c r="G11" i="1"/>
  <c r="X10" i="1"/>
  <c r="G10" i="1"/>
  <c r="I10" i="1" s="1"/>
  <c r="X9" i="1"/>
  <c r="Q9" i="1"/>
  <c r="I9" i="1"/>
  <c r="U8" i="1"/>
  <c r="X8" i="1" s="1"/>
  <c r="F8" i="1"/>
  <c r="G8" i="1" s="1"/>
  <c r="R7" i="1"/>
  <c r="J10" i="1" l="1"/>
  <c r="Q10" i="1" s="1"/>
  <c r="M8" i="1"/>
  <c r="K8" i="1"/>
  <c r="J8" i="1"/>
  <c r="H8" i="1"/>
  <c r="N8" i="1" s="1"/>
  <c r="L8" i="1"/>
  <c r="Q21" i="1"/>
  <c r="H21" i="1"/>
  <c r="N21" i="1" s="1"/>
  <c r="E22" i="1" s="1"/>
  <c r="Q22" i="1" s="1"/>
  <c r="P37" i="1"/>
  <c r="I21" i="1"/>
  <c r="J21" i="1"/>
  <c r="I37" i="1"/>
  <c r="K21" i="1"/>
  <c r="L21" i="1"/>
  <c r="M21" i="1"/>
  <c r="I8" i="1" l="1"/>
  <c r="Q8" i="1" s="1"/>
  <c r="Q37" i="1"/>
</calcChain>
</file>

<file path=xl/sharedStrings.xml><?xml version="1.0" encoding="utf-8"?>
<sst xmlns="http://schemas.openxmlformats.org/spreadsheetml/2006/main" count="98" uniqueCount="79">
  <si>
    <t>Subcontractor:</t>
  </si>
  <si>
    <t>Rana Builders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</si>
  <si>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</si>
  <si>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</si>
  <si>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</si>
  <si>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</si>
  <si>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</si>
  <si>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</si>
  <si>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</si>
  <si>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</si>
  <si>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</si>
  <si>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</si>
  <si>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</si>
  <si>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</si>
  <si>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</si>
  <si>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Amount</t>
  </si>
  <si>
    <t>TDS_Amount</t>
  </si>
  <si>
    <t>SD_Amount</t>
  </si>
  <si>
    <t>On_Commission</t>
  </si>
  <si>
    <t>Hydro_Testing</t>
  </si>
  <si>
    <t>GST_SD_Amount</t>
  </si>
  <si>
    <t>Only FHTC Amount Hold</t>
  </si>
  <si>
    <t>Hold the Amount because the Qty. is more then the DPR</t>
  </si>
  <si>
    <t>Final_Amount</t>
  </si>
  <si>
    <t>PAYMENT NOTE No.</t>
  </si>
  <si>
    <t>Payment_Amount</t>
  </si>
  <si>
    <t>TDS_Payment_Amount</t>
  </si>
  <si>
    <t>SD (5%)</t>
  </si>
  <si>
    <t>Advance paid</t>
  </si>
  <si>
    <t>Total_Amount</t>
  </si>
  <si>
    <t>UTR</t>
  </si>
  <si>
    <t>Bhamela Village Pipe laying work.</t>
  </si>
  <si>
    <t>RIUP22/703</t>
  </si>
  <si>
    <t>07-09-2022 NEFT/AXISP00318323974/RIUP22/703/RANA BUILDERS 99000.00</t>
  </si>
  <si>
    <t>GST release note</t>
  </si>
  <si>
    <t>RIUP22/1317</t>
  </si>
  <si>
    <t>22-11-2022 NEFT/AXISP00339530104/RIUP22/1317/RANA BUILDERS 353630.00</t>
  </si>
  <si>
    <t>RIUP22/1586</t>
  </si>
  <si>
    <t>21-12-2022 NEFT/AXISP00347873506/RIUP22/1586/RANA BUILDERS 200000.00</t>
  </si>
  <si>
    <t>18-01-2023 NEFT/AXISP00355710808/RIUP22/1895/RANA BUILDERS ₹ 1,48,500.00</t>
  </si>
  <si>
    <t>21-04-2023 NEFT/AXISP00383377300/SPUP23/0174/RANA BUILDERS 215999.00</t>
  </si>
  <si>
    <t>23-06-2023 NEFT/AXISP003542585245/RIUP23/846/RANA BUILDERS 99000.00</t>
  </si>
  <si>
    <t>Nagla Pithora Village Pipe laying work.</t>
  </si>
  <si>
    <t>RIUP22/702</t>
  </si>
  <si>
    <t>07-09-2022 NEFT/AXISP00318323973/RIUP22/702/RANA BUILDERS 99000.00</t>
  </si>
  <si>
    <t>RIUP22/959</t>
  </si>
  <si>
    <t>12-10-2022 NEFT/AXISP00327681882/RIUP22/959/RANA BUILDERS 495000.00</t>
  </si>
  <si>
    <t>RIUP22/2506</t>
  </si>
  <si>
    <t>08-03-2023 NEFT/AXISP00369766193/RIUP22/2506/RANA BUILDERS 297000.00</t>
  </si>
  <si>
    <t>03-05-2023 NEFT/AXISP00386899986/SPUP23/0354/RANA BUILDERS 243479.00</t>
  </si>
  <si>
    <t>25-05-2023 NEFT/AXISP00392595813/RIUP23/385/RANA BUILDERS 21113.00</t>
  </si>
  <si>
    <t>02-06-2023 NEFT/AXISP00395047095/RIUP23/336/RANA BUILDERS 171781.00</t>
  </si>
  <si>
    <t>27-02-2023 NEFT/AXISP00365995614/RIUP22/2310/RANA BUILDERS 130672.00</t>
  </si>
  <si>
    <t>22-12-2023 NEFT/AXISP00455032167/RIUP23/3904/RANA BUILDERS/ICIC0000975 84930.00</t>
  </si>
  <si>
    <t>26-12-2023 NEFT/AXISP00455532161/RIUP23/3678/RANA BUILDERS/ICIC0000975 206347.00</t>
  </si>
  <si>
    <t>13-12-2024 NEFT/AXISP00584365288/RIUP24/2710/RANA BUILDERS/ICIC0000975 297000.00</t>
  </si>
  <si>
    <t xml:space="preserve">Nurnagar Village Pipe laying work </t>
  </si>
  <si>
    <t>RIUP22/511</t>
  </si>
  <si>
    <t>12-08-2022 NEFT/AXISP00311803671/RIUP22/511/RANA BUILDERS 99000.00</t>
  </si>
  <si>
    <t>RIUP22/643</t>
  </si>
  <si>
    <t>01-09-2022 NEFT/AXISP00316618080/RIUP22/643/RANA BUILDERS 99000.00</t>
  </si>
  <si>
    <t>GST Release Note</t>
  </si>
  <si>
    <t>RIUP22/883</t>
  </si>
  <si>
    <t>01-10-2022 NEFT/AXISP00324688885/RIUP22/883/RANA BUILDERS 41326.00</t>
  </si>
  <si>
    <t>RIUP22/976</t>
  </si>
  <si>
    <t>12-10-2022 NEFT/AXISP00327753849/RIUP22/976/RANA BUILDERS 396000.00</t>
  </si>
  <si>
    <t>RIUP22/1307</t>
  </si>
  <si>
    <t>19-11-2022 NEFT/AXISP00339152182/RIUP22/1307/RANA BUILDERS 105092.00</t>
  </si>
  <si>
    <t>RIUP22/1497</t>
  </si>
  <si>
    <t>13-12-2022 NEFT/AXISP00346012321/RIUP22/1497/RANA BUILDERS ₹ 1,05,031.00</t>
  </si>
  <si>
    <t>RIUP22/1894</t>
  </si>
  <si>
    <t>18-01-2023 NEFT/AXISP00355710807/RIUP22/1894/RANA BUILDERS ₹ 1,48,500.00</t>
  </si>
  <si>
    <t>SPUP23/0173</t>
  </si>
  <si>
    <t>20-04-2023 20-04-2023 NEFT/AXISP00383281371/SPUP23/0173/RANA BUILDERS 86113.00</t>
  </si>
  <si>
    <t>5, 10</t>
  </si>
  <si>
    <t>19-07-2023 NEFT/AXISP00407912723/RIUP23/1142/RANA BUILDERS ₹ 99,000.00</t>
  </si>
  <si>
    <t>RIUP23/1643</t>
  </si>
  <si>
    <t>22-08-2023 NEFT/AXISP00417367259/RIUP23/1643/RANA BUILDERS 278209.00</t>
  </si>
  <si>
    <t>30-09-2023 NEFT/AXISP00429227611/RIUP23/2358/RANA BUILDERS/ICIC0000975 101004.00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</si>
</sst>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11"/>
      <name val="Calibri"/>
      <family val="2"/>
      <scheme val="minor"/>
    </font>
    <font>
      <b/>
      <sz val="9"/>
      <color theme="1"/>
      <name val="Comic Sans MS"/>
      <family val="4"/>
    </font>
    <font>
      <sz val="9"/>
      <color rgb="FFFF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43" fontId="3" fillId="2" borderId="0" xfId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3" fontId="5" fillId="2" borderId="2" xfId="2" applyFont="1" applyFill="1" applyBorder="1" applyAlignment="1">
      <alignment horizontal="center" vertical="center"/>
    </xf>
    <xf numFmtId="43" fontId="2" fillId="2" borderId="2" xfId="2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43" fontId="3" fillId="2" borderId="3" xfId="1" applyFont="1" applyFill="1" applyBorder="1" applyAlignment="1">
      <alignment vertical="center"/>
    </xf>
    <xf numFmtId="0" fontId="3" fillId="2" borderId="3" xfId="1" applyNumberFormat="1" applyFont="1" applyFill="1" applyBorder="1" applyAlignment="1">
      <alignment horizontal="center" vertical="center"/>
    </xf>
    <xf numFmtId="9" fontId="3" fillId="2" borderId="3" xfId="1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/>
    </xf>
    <xf numFmtId="43" fontId="3" fillId="3" borderId="3" xfId="1" applyFont="1" applyFill="1" applyBorder="1" applyAlignment="1">
      <alignment vertical="center"/>
    </xf>
    <xf numFmtId="0" fontId="3" fillId="3" borderId="3" xfId="1" applyNumberFormat="1" applyFont="1" applyFill="1" applyBorder="1" applyAlignment="1">
      <alignment horizontal="center" vertical="center"/>
    </xf>
    <xf numFmtId="9" fontId="3" fillId="3" borderId="3" xfId="1" applyNumberFormat="1" applyFont="1" applyFill="1" applyBorder="1" applyAlignment="1">
      <alignment vertical="center"/>
    </xf>
    <xf numFmtId="0" fontId="6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5" fontId="3" fillId="2" borderId="3" xfId="0" applyNumberFormat="1" applyFont="1" applyFill="1" applyBorder="1" applyAlignment="1">
      <alignment horizontal="center" vertical="center"/>
    </xf>
    <xf numFmtId="0" fontId="3" fillId="2" borderId="3" xfId="0" quotePrefix="1" applyFont="1" applyFill="1" applyBorder="1" applyAlignment="1">
      <alignment horizontal="center" vertical="center"/>
    </xf>
    <xf numFmtId="43" fontId="7" fillId="4" borderId="3" xfId="1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14" fontId="3" fillId="2" borderId="3" xfId="1" applyNumberFormat="1" applyFont="1" applyFill="1" applyBorder="1" applyAlignment="1">
      <alignment vertical="center"/>
    </xf>
    <xf numFmtId="43" fontId="3" fillId="2" borderId="3" xfId="1" applyFont="1" applyFill="1" applyBorder="1" applyAlignment="1">
      <alignment horizontal="center" vertical="center"/>
    </xf>
    <xf numFmtId="43" fontId="3" fillId="0" borderId="3" xfId="1" applyFont="1" applyFill="1" applyBorder="1" applyAlignment="1">
      <alignment horizontal="center" vertical="center"/>
    </xf>
  </cellXfs>
  <cellStyles count="3">
    <cellStyle name="Comma" xfId="1" builtinId="3"/>
    <cellStyle name="Comma 2" xfId="2" xr:uid="{0A551A5F-30DD-4757-963C-26A883EF314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A368-BB56-49D1-8B9E-A6920697880D}">
  <dimension ref="A1:Y40"/>
  <sheetViews>
    <sheetView tabSelected="1" workbookViewId="0">
      <selection activeCell="E8" sqref="E8"/>
    </sheetView>
  </sheetViews>
  <sheetFormatPr defaultRowHeight="15" x14ac:dyDescent="0.25"/>
  <cols>
    <col min="1" max="1" width="24" customWidth="1"/>
    <col min="2" max="2" width="26.42578125" customWidth="1"/>
    <col min="3" max="3" width="16.28515625" customWidth="1"/>
    <col min="4" max="4" width="13.28515625" customWidth="1"/>
    <col min="5" max="5" width="18" customWidth="1"/>
  </cols>
  <sheetData>
    <row r="1" spans="1:25" ht="30.75" thickBot="1" x14ac:dyDescent="0.3">
      <c r="A1" s="1" t="s">
        <v>0</v>
      </c>
      <c r="B1" s="2" t="s">
        <v>1</v>
      </c>
      <c r="C1" s="3"/>
      <c r="D1" s="4"/>
      <c r="E1" s="3"/>
      <c r="F1" s="5"/>
      <c r="G1" s="5"/>
      <c r="H1" s="6"/>
      <c r="I1" s="6"/>
      <c r="J1" s="5"/>
      <c r="K1" s="5"/>
      <c r="L1" s="5"/>
      <c r="M1" s="5"/>
      <c r="N1" s="7"/>
      <c r="O1" s="7"/>
      <c r="P1" s="7"/>
      <c r="Q1" s="7"/>
      <c r="R1" s="7"/>
      <c r="S1" s="5"/>
      <c r="T1" s="8"/>
      <c r="U1" s="8"/>
      <c r="V1" s="8"/>
      <c r="W1" s="8"/>
      <c r="X1" s="8"/>
      <c r="Y1" s="8"/>
    </row>
    <row r="2" spans="1:25" ht="15.75" thickBot="1" x14ac:dyDescent="0.3">
      <c r="A2" s="1" t="s">
        <v>2</v>
      </c>
      <c r="B2" s="1" t="s">
        <v>3</v>
      </c>
      <c r="C2" s="3"/>
      <c r="D2" s="4"/>
      <c r="E2" s="3"/>
      <c r="F2" s="5"/>
      <c r="G2" s="5"/>
      <c r="H2" s="6"/>
      <c r="I2" s="6"/>
      <c r="J2" s="5"/>
      <c r="K2" s="5"/>
      <c r="L2" s="5"/>
      <c r="M2" s="5"/>
      <c r="N2" s="7"/>
      <c r="O2" s="7"/>
      <c r="P2" s="7"/>
      <c r="Q2" s="7"/>
      <c r="R2" s="7"/>
      <c r="S2" s="5"/>
      <c r="T2" s="8"/>
      <c r="U2" s="8"/>
      <c r="V2" s="8"/>
      <c r="W2" s="8"/>
      <c r="X2" s="8"/>
      <c r="Y2" s="8"/>
    </row>
    <row r="3" spans="1:25" ht="15.75" thickBot="1" x14ac:dyDescent="0.3">
      <c r="A3" s="1" t="s">
        <v>4</v>
      </c>
      <c r="B3" s="1" t="s">
        <v>5</v>
      </c>
      <c r="C3" s="3"/>
      <c r="D3" s="4"/>
      <c r="E3" s="3"/>
      <c r="F3" s="5"/>
      <c r="G3" s="5"/>
      <c r="H3" s="6"/>
      <c r="I3" s="6"/>
      <c r="J3" s="5"/>
      <c r="K3" s="5"/>
      <c r="L3" s="5"/>
      <c r="M3" s="5"/>
      <c r="N3" s="7"/>
      <c r="O3" s="7"/>
      <c r="P3" s="7"/>
      <c r="Q3" s="7"/>
      <c r="R3" s="7"/>
      <c r="S3" s="5"/>
      <c r="T3" s="8"/>
      <c r="U3" s="8"/>
      <c r="V3" s="8"/>
      <c r="W3" s="8"/>
      <c r="X3" s="8"/>
      <c r="Y3" s="8"/>
    </row>
    <row r="4" spans="1:25" ht="15.75" thickBot="1" x14ac:dyDescent="0.3">
      <c r="A4" s="1" t="s">
        <v>6</v>
      </c>
      <c r="B4" s="1" t="s">
        <v>5</v>
      </c>
      <c r="C4" s="3"/>
      <c r="D4" s="4"/>
      <c r="E4" s="3"/>
      <c r="F4" s="5"/>
      <c r="G4" s="5"/>
      <c r="H4" s="6"/>
      <c r="I4" s="6"/>
      <c r="J4" s="5"/>
      <c r="K4" s="5"/>
      <c r="L4" s="5"/>
      <c r="M4" s="5"/>
      <c r="N4" s="7"/>
      <c r="O4" s="7"/>
      <c r="P4" s="7"/>
      <c r="Q4" s="7"/>
      <c r="R4" s="7"/>
      <c r="S4" s="5"/>
      <c r="T4" s="8"/>
      <c r="U4" s="8"/>
      <c r="V4" s="8"/>
      <c r="W4" s="8"/>
      <c r="X4" s="8"/>
      <c r="Y4" s="8"/>
    </row>
    <row r="5" spans="1:25" ht="94.5" x14ac:dyDescent="0.25">
      <c r="A5" s="9" t="s">
        <v>7</v>
      </c>
      <c r="B5" s="10" t="s">
        <v>8</v>
      </c>
      <c r="C5" s="11" t="s">
        <v>9</v>
      </c>
      <c r="D5" s="12" t="s">
        <v>10</v>
      </c>
      <c r="E5" s="10" t="s">
        <v>11</v>
      </c>
      <c r="F5" s="10" t="s">
        <v>12</v>
      </c>
      <c r="G5" s="12" t="s">
        <v>13</v>
      </c>
      <c r="H5" s="13" t="s">
        <v>14</v>
      </c>
      <c r="I5" s="14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5" t="s">
        <v>21</v>
      </c>
      <c r="P5" s="15" t="s">
        <v>22</v>
      </c>
      <c r="Q5" s="10" t="s">
        <v>23</v>
      </c>
      <c r="R5" s="15"/>
      <c r="S5" s="15" t="s">
        <v>24</v>
      </c>
      <c r="T5" s="10" t="s">
        <v>25</v>
      </c>
      <c r="U5" s="10" t="s">
        <v>26</v>
      </c>
      <c r="V5" s="15" t="s">
        <v>27</v>
      </c>
      <c r="W5" s="15" t="s">
        <v>28</v>
      </c>
      <c r="X5" s="10" t="s">
        <v>29</v>
      </c>
      <c r="Y5" s="15" t="s">
        <v>30</v>
      </c>
    </row>
    <row r="6" spans="1:25" x14ac:dyDescent="0.25">
      <c r="A6" s="16"/>
      <c r="B6" s="17"/>
      <c r="C6" s="17"/>
      <c r="D6" s="18"/>
      <c r="E6" s="17"/>
      <c r="F6" s="17"/>
      <c r="G6" s="17"/>
      <c r="H6" s="19">
        <v>0.18</v>
      </c>
      <c r="I6" s="17"/>
      <c r="J6" s="19">
        <v>0.01</v>
      </c>
      <c r="K6" s="19">
        <v>0.05</v>
      </c>
      <c r="L6" s="19">
        <v>0.05</v>
      </c>
      <c r="M6" s="19">
        <v>0.1</v>
      </c>
      <c r="N6" s="19">
        <v>0.18</v>
      </c>
      <c r="O6" s="19"/>
      <c r="P6" s="19"/>
      <c r="Q6" s="17"/>
      <c r="R6" s="20"/>
      <c r="S6" s="17"/>
      <c r="T6" s="17"/>
      <c r="U6" s="19">
        <v>0.01</v>
      </c>
      <c r="V6" s="19">
        <v>0.05</v>
      </c>
      <c r="W6" s="17"/>
      <c r="X6" s="17"/>
      <c r="Y6" s="17"/>
    </row>
    <row r="7" spans="1:25" x14ac:dyDescent="0.25">
      <c r="A7" s="21"/>
      <c r="B7" s="22"/>
      <c r="C7" s="22"/>
      <c r="D7" s="23"/>
      <c r="E7" s="22"/>
      <c r="F7" s="22"/>
      <c r="G7" s="22"/>
      <c r="H7" s="24"/>
      <c r="I7" s="22"/>
      <c r="J7" s="24"/>
      <c r="K7" s="24"/>
      <c r="L7" s="24"/>
      <c r="M7" s="24"/>
      <c r="N7" s="24"/>
      <c r="O7" s="24"/>
      <c r="P7" s="24"/>
      <c r="Q7" s="22"/>
      <c r="R7" s="25">
        <f>A8</f>
        <v>52329</v>
      </c>
      <c r="S7" s="22"/>
      <c r="T7" s="22"/>
      <c r="U7" s="24"/>
      <c r="V7" s="24"/>
      <c r="W7" s="22"/>
      <c r="X7" s="22"/>
      <c r="Y7" s="22"/>
    </row>
    <row r="8" spans="1:25" ht="150" x14ac:dyDescent="0.25">
      <c r="A8" s="16">
        <v>52329</v>
      </c>
      <c r="B8" s="26" t="s">
        <v>31</v>
      </c>
      <c r="C8" s="27">
        <v>44881</v>
      </c>
      <c r="D8" s="28">
        <v>13</v>
      </c>
      <c r="E8" s="17">
        <v>1217974.1499999999</v>
      </c>
      <c r="F8" s="17">
        <f>200*89.91</f>
        <v>17982</v>
      </c>
      <c r="G8" s="17">
        <f>ROUND(E8-F8,)</f>
        <v>1199992</v>
      </c>
      <c r="H8" s="17">
        <f>ROUND(G8*H6,0)</f>
        <v>215999</v>
      </c>
      <c r="I8" s="17">
        <f>G8+H8</f>
        <v>1415991</v>
      </c>
      <c r="J8" s="17">
        <f>ROUND(G8*$J$9,)</f>
        <v>0</v>
      </c>
      <c r="K8" s="17">
        <f>ROUND(G8*$K$9,)</f>
        <v>0</v>
      </c>
      <c r="L8" s="17">
        <f>ROUND(G8*$L$9,)</f>
        <v>0</v>
      </c>
      <c r="M8" s="17">
        <f>ROUND(G8*$M$9,)</f>
        <v>0</v>
      </c>
      <c r="N8" s="29">
        <f>H8</f>
        <v>215999</v>
      </c>
      <c r="O8" s="17"/>
      <c r="P8" s="17">
        <v>495364</v>
      </c>
      <c r="Q8" s="17">
        <f>ROUND(I8-SUM(J8:P8),0)</f>
        <v>704628</v>
      </c>
      <c r="R8" s="20"/>
      <c r="S8" s="17" t="s">
        <v>32</v>
      </c>
      <c r="T8" s="17">
        <v>100000</v>
      </c>
      <c r="U8" s="17">
        <f>T8*$U$9</f>
        <v>0</v>
      </c>
      <c r="V8" s="17"/>
      <c r="W8" s="17"/>
      <c r="X8" s="17">
        <f>ROUND(T8-U8-V8-W8,)</f>
        <v>100000</v>
      </c>
      <c r="Y8" s="30" t="s">
        <v>33</v>
      </c>
    </row>
    <row r="9" spans="1:25" ht="42.75" x14ac:dyDescent="0.25">
      <c r="A9" s="16">
        <v>52329</v>
      </c>
      <c r="B9" s="26" t="s">
        <v>34</v>
      </c>
      <c r="C9" s="27"/>
      <c r="D9" s="31">
        <v>13</v>
      </c>
      <c r="E9" s="17">
        <v>215999</v>
      </c>
      <c r="F9" s="17"/>
      <c r="G9" s="17">
        <v>0</v>
      </c>
      <c r="H9" s="17">
        <v>0</v>
      </c>
      <c r="I9" s="17">
        <f>G9+H9</f>
        <v>0</v>
      </c>
      <c r="J9" s="17">
        <v>0</v>
      </c>
      <c r="K9" s="17">
        <v>0</v>
      </c>
      <c r="L9" s="17"/>
      <c r="M9" s="17"/>
      <c r="N9" s="17">
        <v>0</v>
      </c>
      <c r="O9" s="17"/>
      <c r="P9" s="17"/>
      <c r="Q9" s="29">
        <f>E9</f>
        <v>215999</v>
      </c>
      <c r="R9" s="20"/>
      <c r="S9" s="17" t="s">
        <v>35</v>
      </c>
      <c r="T9" s="17">
        <v>353630</v>
      </c>
      <c r="U9" s="17">
        <v>0</v>
      </c>
      <c r="V9" s="17">
        <v>0</v>
      </c>
      <c r="W9" s="17">
        <v>0</v>
      </c>
      <c r="X9" s="17">
        <f>ROUND(T9-U9-V9-W9,)</f>
        <v>353630</v>
      </c>
      <c r="Y9" s="32" t="s">
        <v>36</v>
      </c>
    </row>
    <row r="10" spans="1:25" x14ac:dyDescent="0.25">
      <c r="A10" s="16">
        <v>52329</v>
      </c>
      <c r="B10" s="26"/>
      <c r="C10" s="27"/>
      <c r="D10" s="31"/>
      <c r="E10" s="17"/>
      <c r="F10" s="17"/>
      <c r="G10" s="17">
        <f>E10-F10</f>
        <v>0</v>
      </c>
      <c r="H10" s="17">
        <v>0</v>
      </c>
      <c r="I10" s="17">
        <f>G10+H10</f>
        <v>0</v>
      </c>
      <c r="J10" s="17">
        <f>J6*I10</f>
        <v>0</v>
      </c>
      <c r="K10" s="17"/>
      <c r="L10" s="17"/>
      <c r="M10" s="17"/>
      <c r="N10" s="17"/>
      <c r="O10" s="17"/>
      <c r="P10" s="17"/>
      <c r="Q10" s="17">
        <f>I10-SUM(J10:N10)</f>
        <v>0</v>
      </c>
      <c r="R10" s="20"/>
      <c r="S10" s="17" t="s">
        <v>37</v>
      </c>
      <c r="T10" s="17">
        <v>200000</v>
      </c>
      <c r="U10" s="17">
        <v>0</v>
      </c>
      <c r="V10" s="17">
        <v>0</v>
      </c>
      <c r="W10" s="17">
        <v>0</v>
      </c>
      <c r="X10" s="17">
        <f>ROUND(T10-U10-V10-W10,)</f>
        <v>200000</v>
      </c>
      <c r="Y10" s="32" t="s">
        <v>38</v>
      </c>
    </row>
    <row r="11" spans="1:25" x14ac:dyDescent="0.25">
      <c r="A11" s="16">
        <v>52329</v>
      </c>
      <c r="B11" s="26"/>
      <c r="C11" s="33"/>
      <c r="D11" s="31"/>
      <c r="E11" s="17"/>
      <c r="F11" s="17"/>
      <c r="G11" s="17">
        <f>E11-F11</f>
        <v>0</v>
      </c>
      <c r="H11" s="17">
        <v>0</v>
      </c>
      <c r="I11" s="17">
        <f>G11+H11</f>
        <v>0</v>
      </c>
      <c r="J11" s="17">
        <f>J$9*I11</f>
        <v>0</v>
      </c>
      <c r="K11" s="17">
        <v>0</v>
      </c>
      <c r="L11" s="17"/>
      <c r="M11" s="17"/>
      <c r="N11" s="17">
        <v>0</v>
      </c>
      <c r="O11" s="17"/>
      <c r="P11" s="17"/>
      <c r="Q11" s="17">
        <f>I11-SUM(J11:N11)</f>
        <v>0</v>
      </c>
      <c r="R11" s="20"/>
      <c r="S11" s="17"/>
      <c r="T11" s="17"/>
      <c r="U11" s="17"/>
      <c r="V11" s="17"/>
      <c r="W11" s="17"/>
      <c r="X11" s="17">
        <v>148500</v>
      </c>
      <c r="Y11" s="32" t="s">
        <v>39</v>
      </c>
    </row>
    <row r="12" spans="1:25" x14ac:dyDescent="0.25">
      <c r="A12" s="16">
        <v>52329</v>
      </c>
      <c r="B12" s="17"/>
      <c r="C12" s="17"/>
      <c r="D12" s="1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20"/>
      <c r="S12" s="17"/>
      <c r="T12" s="17"/>
      <c r="U12" s="17"/>
      <c r="V12" s="17"/>
      <c r="W12" s="17"/>
      <c r="X12" s="17">
        <v>215999</v>
      </c>
      <c r="Y12" s="32" t="s">
        <v>40</v>
      </c>
    </row>
    <row r="13" spans="1:25" x14ac:dyDescent="0.25">
      <c r="A13" s="16">
        <v>52329</v>
      </c>
      <c r="B13" s="17"/>
      <c r="C13" s="17"/>
      <c r="D13" s="1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20"/>
      <c r="S13" s="17"/>
      <c r="T13" s="17"/>
      <c r="U13" s="17"/>
      <c r="V13" s="17"/>
      <c r="W13" s="17"/>
      <c r="X13" s="17">
        <v>99000</v>
      </c>
      <c r="Y13" s="32" t="s">
        <v>41</v>
      </c>
    </row>
    <row r="14" spans="1:25" x14ac:dyDescent="0.25">
      <c r="A14" s="21"/>
      <c r="B14" s="22"/>
      <c r="C14" s="22"/>
      <c r="D14" s="23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5">
        <f>A15</f>
        <v>52328</v>
      </c>
      <c r="S14" s="22"/>
      <c r="T14" s="22"/>
      <c r="U14" s="22"/>
      <c r="V14" s="22"/>
      <c r="W14" s="22"/>
      <c r="X14" s="22"/>
      <c r="Y14" s="21"/>
    </row>
    <row r="15" spans="1:25" x14ac:dyDescent="0.25">
      <c r="A15" s="16">
        <v>52328</v>
      </c>
      <c r="B15" s="17" t="s">
        <v>42</v>
      </c>
      <c r="C15" s="27">
        <v>44842</v>
      </c>
      <c r="D15" s="18">
        <v>9</v>
      </c>
      <c r="E15" s="17">
        <v>725956.61</v>
      </c>
      <c r="F15" s="17">
        <v>0</v>
      </c>
      <c r="G15" s="17">
        <v>725957</v>
      </c>
      <c r="H15" s="17">
        <v>130672</v>
      </c>
      <c r="I15" s="17">
        <v>856629</v>
      </c>
      <c r="J15" s="17">
        <v>7260</v>
      </c>
      <c r="K15" s="17">
        <v>36298</v>
      </c>
      <c r="L15" s="17">
        <v>36298</v>
      </c>
      <c r="M15" s="17">
        <v>72596</v>
      </c>
      <c r="N15" s="29">
        <v>130672</v>
      </c>
      <c r="O15" s="17"/>
      <c r="P15" s="17">
        <v>78253.25</v>
      </c>
      <c r="Q15" s="17">
        <v>495252</v>
      </c>
      <c r="R15" s="20"/>
      <c r="S15" s="17" t="s">
        <v>43</v>
      </c>
      <c r="T15" s="17">
        <v>100000</v>
      </c>
      <c r="U15" s="17">
        <v>1000</v>
      </c>
      <c r="V15" s="17"/>
      <c r="W15" s="17"/>
      <c r="X15" s="17">
        <v>99000</v>
      </c>
      <c r="Y15" s="32" t="s">
        <v>44</v>
      </c>
    </row>
    <row r="16" spans="1:25" x14ac:dyDescent="0.25">
      <c r="A16" s="16">
        <v>52328</v>
      </c>
      <c r="B16" s="17" t="s">
        <v>42</v>
      </c>
      <c r="C16" s="27">
        <v>44958</v>
      </c>
      <c r="D16" s="18">
        <v>17</v>
      </c>
      <c r="E16" s="17">
        <v>1127865</v>
      </c>
      <c r="F16" s="17">
        <v>173526</v>
      </c>
      <c r="G16" s="17">
        <v>954339</v>
      </c>
      <c r="H16" s="17">
        <v>171781</v>
      </c>
      <c r="I16" s="17">
        <v>1126120</v>
      </c>
      <c r="J16" s="17">
        <v>9543</v>
      </c>
      <c r="K16" s="17">
        <v>47717</v>
      </c>
      <c r="L16" s="17">
        <v>95434</v>
      </c>
      <c r="M16" s="17">
        <v>95434</v>
      </c>
      <c r="N16" s="29">
        <v>171781</v>
      </c>
      <c r="O16" s="17"/>
      <c r="P16" s="17">
        <v>153783</v>
      </c>
      <c r="Q16" s="17">
        <v>552428</v>
      </c>
      <c r="R16" s="20"/>
      <c r="S16" s="17" t="s">
        <v>45</v>
      </c>
      <c r="T16" s="17">
        <v>500000</v>
      </c>
      <c r="U16" s="17">
        <v>5000</v>
      </c>
      <c r="V16" s="17">
        <v>0</v>
      </c>
      <c r="W16" s="17">
        <v>0</v>
      </c>
      <c r="X16" s="17">
        <v>495000</v>
      </c>
      <c r="Y16" s="32" t="s">
        <v>46</v>
      </c>
    </row>
    <row r="17" spans="1:25" x14ac:dyDescent="0.25">
      <c r="A17" s="16">
        <v>52328</v>
      </c>
      <c r="B17" s="17" t="s">
        <v>42</v>
      </c>
      <c r="C17" s="27">
        <v>45034</v>
      </c>
      <c r="D17" s="18">
        <v>1</v>
      </c>
      <c r="E17" s="17">
        <v>117296</v>
      </c>
      <c r="F17" s="17">
        <v>0</v>
      </c>
      <c r="G17" s="17">
        <v>117296</v>
      </c>
      <c r="H17" s="17">
        <v>21113</v>
      </c>
      <c r="I17" s="17">
        <v>138409</v>
      </c>
      <c r="J17" s="17">
        <v>1173</v>
      </c>
      <c r="K17" s="17">
        <v>5865</v>
      </c>
      <c r="L17" s="17">
        <v>11730</v>
      </c>
      <c r="M17" s="17">
        <v>11730</v>
      </c>
      <c r="N17" s="29">
        <v>21113</v>
      </c>
      <c r="O17" s="17"/>
      <c r="P17" s="17">
        <v>0</v>
      </c>
      <c r="Q17" s="17">
        <v>86798</v>
      </c>
      <c r="R17" s="20"/>
      <c r="S17" s="17" t="s">
        <v>47</v>
      </c>
      <c r="T17" s="17">
        <v>300000</v>
      </c>
      <c r="U17" s="17">
        <v>3000</v>
      </c>
      <c r="V17" s="17">
        <v>0</v>
      </c>
      <c r="W17" s="17"/>
      <c r="X17" s="17">
        <v>297000</v>
      </c>
      <c r="Y17" s="32" t="s">
        <v>48</v>
      </c>
    </row>
    <row r="18" spans="1:25" x14ac:dyDescent="0.25">
      <c r="A18" s="16">
        <v>52328</v>
      </c>
      <c r="B18" s="17" t="s">
        <v>34</v>
      </c>
      <c r="C18" s="17"/>
      <c r="D18" s="18">
        <v>9</v>
      </c>
      <c r="E18" s="17">
        <v>130672</v>
      </c>
      <c r="F18" s="17"/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/>
      <c r="M18" s="17"/>
      <c r="N18" s="17">
        <v>0</v>
      </c>
      <c r="O18" s="17"/>
      <c r="P18" s="17"/>
      <c r="Q18" s="29">
        <v>130672</v>
      </c>
      <c r="R18" s="20"/>
      <c r="S18" s="17"/>
      <c r="T18" s="17"/>
      <c r="U18" s="17"/>
      <c r="V18" s="17"/>
      <c r="W18" s="17"/>
      <c r="X18" s="17">
        <v>243479</v>
      </c>
      <c r="Y18" s="32" t="s">
        <v>49</v>
      </c>
    </row>
    <row r="19" spans="1:25" x14ac:dyDescent="0.25">
      <c r="A19" s="16">
        <v>52328</v>
      </c>
      <c r="B19" s="17" t="s">
        <v>34</v>
      </c>
      <c r="C19" s="17"/>
      <c r="D19" s="18">
        <v>17</v>
      </c>
      <c r="E19" s="17">
        <v>171781</v>
      </c>
      <c r="F19" s="17"/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/>
      <c r="M19" s="17"/>
      <c r="N19" s="17">
        <v>0</v>
      </c>
      <c r="O19" s="17"/>
      <c r="P19" s="17"/>
      <c r="Q19" s="29">
        <v>171781</v>
      </c>
      <c r="R19" s="20"/>
      <c r="S19" s="17"/>
      <c r="T19" s="17"/>
      <c r="U19" s="17"/>
      <c r="V19" s="17"/>
      <c r="W19" s="17"/>
      <c r="X19" s="17">
        <v>21113</v>
      </c>
      <c r="Y19" s="32" t="s">
        <v>50</v>
      </c>
    </row>
    <row r="20" spans="1:25" x14ac:dyDescent="0.25">
      <c r="A20" s="16">
        <v>52328</v>
      </c>
      <c r="B20" s="17" t="s">
        <v>34</v>
      </c>
      <c r="C20" s="27"/>
      <c r="D20" s="18">
        <v>1</v>
      </c>
      <c r="E20" s="17">
        <v>21113</v>
      </c>
      <c r="F20" s="17"/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/>
      <c r="M20" s="17"/>
      <c r="N20" s="17">
        <v>0</v>
      </c>
      <c r="O20" s="17"/>
      <c r="P20" s="17"/>
      <c r="Q20" s="29">
        <v>21113</v>
      </c>
      <c r="R20" s="20"/>
      <c r="S20" s="17"/>
      <c r="T20" s="17"/>
      <c r="U20" s="17"/>
      <c r="V20" s="17"/>
      <c r="W20" s="17"/>
      <c r="X20" s="17">
        <v>171781</v>
      </c>
      <c r="Y20" s="32" t="s">
        <v>51</v>
      </c>
    </row>
    <row r="21" spans="1:25" x14ac:dyDescent="0.25">
      <c r="A21" s="16">
        <v>52328</v>
      </c>
      <c r="B21" s="17" t="s">
        <v>42</v>
      </c>
      <c r="C21" s="27">
        <v>45260</v>
      </c>
      <c r="D21" s="18">
        <v>12</v>
      </c>
      <c r="E21" s="17">
        <v>934580</v>
      </c>
      <c r="F21" s="17">
        <v>462744</v>
      </c>
      <c r="G21" s="17">
        <f>ROUND(E21-F21,)</f>
        <v>471836</v>
      </c>
      <c r="H21" s="17">
        <f>G21*18%</f>
        <v>84930.48</v>
      </c>
      <c r="I21" s="17">
        <f>G21+H21</f>
        <v>556766.48</v>
      </c>
      <c r="J21" s="17">
        <f>ROUND(G21*$J$9,)</f>
        <v>0</v>
      </c>
      <c r="K21" s="17">
        <f>ROUND(G21*$K$9,)</f>
        <v>0</v>
      </c>
      <c r="L21" s="17">
        <f>G21*10%</f>
        <v>47183.600000000006</v>
      </c>
      <c r="M21" s="17">
        <f>ROUND(G21*$M$9,)</f>
        <v>0</v>
      </c>
      <c r="N21" s="29">
        <f>H21</f>
        <v>84930.48</v>
      </c>
      <c r="O21" s="17"/>
      <c r="P21" s="17">
        <v>142811</v>
      </c>
      <c r="Q21" s="17">
        <f>G21-J21-K21-L21-M21-P21</f>
        <v>281841.40000000002</v>
      </c>
      <c r="R21" s="20"/>
      <c r="S21" s="17"/>
      <c r="T21" s="17"/>
      <c r="U21" s="17"/>
      <c r="V21" s="17"/>
      <c r="W21" s="17"/>
      <c r="X21" s="17">
        <v>130672</v>
      </c>
      <c r="Y21" s="32" t="s">
        <v>52</v>
      </c>
    </row>
    <row r="22" spans="1:25" x14ac:dyDescent="0.25">
      <c r="A22" s="16">
        <v>52328</v>
      </c>
      <c r="B22" s="17" t="s">
        <v>34</v>
      </c>
      <c r="C22" s="27">
        <v>45260</v>
      </c>
      <c r="D22" s="18">
        <v>12</v>
      </c>
      <c r="E22" s="17">
        <f>N21</f>
        <v>84930.48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9">
        <f>E22</f>
        <v>84930.48</v>
      </c>
      <c r="R22" s="20"/>
      <c r="S22" s="17"/>
      <c r="T22" s="17"/>
      <c r="U22" s="17"/>
      <c r="V22" s="17"/>
      <c r="W22" s="17"/>
      <c r="X22" s="17">
        <v>297000</v>
      </c>
      <c r="Y22" s="32" t="s">
        <v>48</v>
      </c>
    </row>
    <row r="23" spans="1:25" x14ac:dyDescent="0.25">
      <c r="A23" s="16">
        <v>52328</v>
      </c>
      <c r="B23" s="17"/>
      <c r="C23" s="27"/>
      <c r="D23" s="18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20"/>
      <c r="S23" s="17"/>
      <c r="T23" s="17"/>
      <c r="U23" s="17"/>
      <c r="V23" s="17"/>
      <c r="W23" s="17"/>
      <c r="X23" s="17">
        <v>243479</v>
      </c>
      <c r="Y23" s="32" t="s">
        <v>49</v>
      </c>
    </row>
    <row r="24" spans="1:25" x14ac:dyDescent="0.25">
      <c r="A24" s="16">
        <v>52328</v>
      </c>
      <c r="B24" s="17"/>
      <c r="C24" s="17"/>
      <c r="D24" s="18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20"/>
      <c r="S24" s="17"/>
      <c r="T24" s="17"/>
      <c r="U24" s="17"/>
      <c r="V24" s="17"/>
      <c r="W24" s="17"/>
      <c r="X24" s="17">
        <v>21113</v>
      </c>
      <c r="Y24" s="32" t="s">
        <v>50</v>
      </c>
    </row>
    <row r="25" spans="1:25" x14ac:dyDescent="0.25">
      <c r="A25" s="16">
        <v>52328</v>
      </c>
      <c r="B25" s="17"/>
      <c r="C25" s="17"/>
      <c r="D25" s="1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20"/>
      <c r="S25" s="17"/>
      <c r="T25" s="17"/>
      <c r="U25" s="17"/>
      <c r="V25" s="17"/>
      <c r="W25" s="17"/>
      <c r="X25" s="17">
        <v>171781</v>
      </c>
      <c r="Y25" s="32" t="s">
        <v>51</v>
      </c>
    </row>
    <row r="26" spans="1:25" x14ac:dyDescent="0.25">
      <c r="A26" s="16">
        <v>52328</v>
      </c>
      <c r="B26" s="17"/>
      <c r="C26" s="27"/>
      <c r="D26" s="18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20"/>
      <c r="S26" s="17"/>
      <c r="T26" s="17"/>
      <c r="U26" s="17"/>
      <c r="V26" s="17"/>
      <c r="W26" s="17"/>
      <c r="X26" s="17">
        <v>84930</v>
      </c>
      <c r="Y26" s="32" t="s">
        <v>53</v>
      </c>
    </row>
    <row r="27" spans="1:25" x14ac:dyDescent="0.25">
      <c r="A27" s="16">
        <v>52328</v>
      </c>
      <c r="B27" s="17"/>
      <c r="C27" s="27"/>
      <c r="D27" s="1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20"/>
      <c r="S27" s="17"/>
      <c r="T27" s="17"/>
      <c r="U27" s="17"/>
      <c r="V27" s="17"/>
      <c r="W27" s="17"/>
      <c r="X27" s="17">
        <v>206347</v>
      </c>
      <c r="Y27" s="32" t="s">
        <v>54</v>
      </c>
    </row>
    <row r="28" spans="1:25" x14ac:dyDescent="0.25">
      <c r="A28" s="16">
        <v>52328</v>
      </c>
      <c r="B28" s="17"/>
      <c r="C28" s="27"/>
      <c r="D28" s="18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20"/>
      <c r="S28" s="17"/>
      <c r="T28" s="17"/>
      <c r="U28" s="17"/>
      <c r="V28" s="17"/>
      <c r="W28" s="17"/>
      <c r="X28" s="17">
        <v>297000</v>
      </c>
      <c r="Y28" s="32" t="s">
        <v>55</v>
      </c>
    </row>
    <row r="29" spans="1:25" x14ac:dyDescent="0.25">
      <c r="A29" s="21"/>
      <c r="B29" s="22"/>
      <c r="C29" s="22"/>
      <c r="D29" s="23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5">
        <f>A30</f>
        <v>51771</v>
      </c>
      <c r="S29" s="22"/>
      <c r="T29" s="22"/>
      <c r="U29" s="22"/>
      <c r="V29" s="22"/>
      <c r="W29" s="22"/>
      <c r="X29" s="22"/>
      <c r="Y29" s="21"/>
    </row>
    <row r="30" spans="1:25" x14ac:dyDescent="0.25">
      <c r="A30" s="16">
        <v>51771</v>
      </c>
      <c r="B30" s="17" t="s">
        <v>56</v>
      </c>
      <c r="C30" s="27">
        <v>44782</v>
      </c>
      <c r="D30" s="18">
        <v>6</v>
      </c>
      <c r="E30" s="17">
        <v>229586.7</v>
      </c>
      <c r="F30" s="17">
        <v>0</v>
      </c>
      <c r="G30" s="17">
        <v>229587</v>
      </c>
      <c r="H30" s="17">
        <v>41326</v>
      </c>
      <c r="I30" s="17">
        <v>270913</v>
      </c>
      <c r="J30" s="17">
        <v>2296</v>
      </c>
      <c r="K30" s="17">
        <v>11479</v>
      </c>
      <c r="L30" s="17">
        <v>11479</v>
      </c>
      <c r="M30" s="17">
        <v>22959</v>
      </c>
      <c r="N30" s="29">
        <f>H30</f>
        <v>41326</v>
      </c>
      <c r="O30" s="17">
        <v>5685</v>
      </c>
      <c r="P30" s="17">
        <v>41326</v>
      </c>
      <c r="Q30" s="17">
        <v>175689</v>
      </c>
      <c r="R30" s="20"/>
      <c r="S30" s="17" t="s">
        <v>57</v>
      </c>
      <c r="T30" s="17">
        <v>100000</v>
      </c>
      <c r="U30" s="17">
        <v>1000</v>
      </c>
      <c r="V30" s="17">
        <v>0</v>
      </c>
      <c r="W30" s="17">
        <v>0</v>
      </c>
      <c r="X30" s="17">
        <v>99000</v>
      </c>
      <c r="Y30" s="32" t="s">
        <v>58</v>
      </c>
    </row>
    <row r="31" spans="1:25" x14ac:dyDescent="0.25">
      <c r="A31" s="16">
        <v>51771</v>
      </c>
      <c r="B31" s="17" t="s">
        <v>56</v>
      </c>
      <c r="C31" s="27">
        <v>44834</v>
      </c>
      <c r="D31" s="18">
        <v>8</v>
      </c>
      <c r="E31" s="17">
        <v>640489.65</v>
      </c>
      <c r="F31" s="17">
        <v>56643</v>
      </c>
      <c r="G31" s="17">
        <v>583846.65</v>
      </c>
      <c r="H31" s="17">
        <v>105092</v>
      </c>
      <c r="I31" s="17">
        <v>688938.65</v>
      </c>
      <c r="J31" s="17">
        <v>5838</v>
      </c>
      <c r="K31" s="17">
        <v>29192</v>
      </c>
      <c r="L31" s="17">
        <v>29192</v>
      </c>
      <c r="M31" s="17">
        <v>58385</v>
      </c>
      <c r="N31" s="29">
        <f>H31</f>
        <v>105092</v>
      </c>
      <c r="O31" s="17">
        <v>66511</v>
      </c>
      <c r="P31" s="17">
        <v>105092</v>
      </c>
      <c r="Q31" s="17">
        <v>394729</v>
      </c>
      <c r="R31" s="20"/>
      <c r="S31" s="17" t="s">
        <v>59</v>
      </c>
      <c r="T31" s="17">
        <v>100000</v>
      </c>
      <c r="U31" s="17">
        <v>1000</v>
      </c>
      <c r="V31" s="17">
        <v>0</v>
      </c>
      <c r="W31" s="17">
        <v>0</v>
      </c>
      <c r="X31" s="17">
        <v>99000</v>
      </c>
      <c r="Y31" s="32" t="s">
        <v>60</v>
      </c>
    </row>
    <row r="32" spans="1:25" x14ac:dyDescent="0.25">
      <c r="A32" s="16">
        <v>51771</v>
      </c>
      <c r="B32" s="17" t="s">
        <v>61</v>
      </c>
      <c r="C32" s="27">
        <v>44823</v>
      </c>
      <c r="D32" s="18">
        <v>6</v>
      </c>
      <c r="E32" s="17">
        <v>41326</v>
      </c>
      <c r="F32" s="17"/>
      <c r="G32" s="17">
        <v>41326</v>
      </c>
      <c r="H32" s="17">
        <v>0</v>
      </c>
      <c r="I32" s="17">
        <v>41326</v>
      </c>
      <c r="J32" s="17">
        <v>0</v>
      </c>
      <c r="K32" s="17"/>
      <c r="L32" s="17"/>
      <c r="M32" s="17"/>
      <c r="N32" s="17"/>
      <c r="O32" s="17"/>
      <c r="P32" s="17"/>
      <c r="Q32" s="29">
        <v>41326</v>
      </c>
      <c r="R32" s="20"/>
      <c r="S32" s="17" t="s">
        <v>62</v>
      </c>
      <c r="T32" s="17">
        <v>41326</v>
      </c>
      <c r="U32" s="17">
        <v>0</v>
      </c>
      <c r="V32" s="17">
        <v>0</v>
      </c>
      <c r="W32" s="17">
        <v>0</v>
      </c>
      <c r="X32" s="17">
        <v>41326</v>
      </c>
      <c r="Y32" s="32" t="s">
        <v>63</v>
      </c>
    </row>
    <row r="33" spans="1:25" x14ac:dyDescent="0.25">
      <c r="A33" s="16">
        <v>51771</v>
      </c>
      <c r="B33" s="17" t="s">
        <v>61</v>
      </c>
      <c r="C33" s="27">
        <v>44883</v>
      </c>
      <c r="D33" s="18">
        <v>8</v>
      </c>
      <c r="E33" s="17">
        <v>105092</v>
      </c>
      <c r="F33" s="17"/>
      <c r="G33" s="17">
        <v>105092</v>
      </c>
      <c r="H33" s="17">
        <v>0</v>
      </c>
      <c r="I33" s="17">
        <v>105092</v>
      </c>
      <c r="J33" s="17">
        <v>0</v>
      </c>
      <c r="K33" s="17">
        <v>0</v>
      </c>
      <c r="L33" s="17"/>
      <c r="M33" s="17"/>
      <c r="N33" s="17"/>
      <c r="O33" s="17"/>
      <c r="P33" s="17">
        <v>0</v>
      </c>
      <c r="Q33" s="29">
        <v>105092</v>
      </c>
      <c r="R33" s="20"/>
      <c r="S33" s="17" t="s">
        <v>64</v>
      </c>
      <c r="T33" s="17">
        <v>400000</v>
      </c>
      <c r="U33" s="17">
        <v>4000</v>
      </c>
      <c r="V33" s="17">
        <v>0</v>
      </c>
      <c r="W33" s="17">
        <v>0</v>
      </c>
      <c r="X33" s="17">
        <v>396000</v>
      </c>
      <c r="Y33" s="32" t="s">
        <v>65</v>
      </c>
    </row>
    <row r="34" spans="1:25" x14ac:dyDescent="0.25">
      <c r="A34" s="16">
        <v>51771</v>
      </c>
      <c r="B34" s="17" t="s">
        <v>56</v>
      </c>
      <c r="C34" s="27">
        <v>44900</v>
      </c>
      <c r="D34" s="18">
        <v>14</v>
      </c>
      <c r="E34" s="17">
        <v>587195</v>
      </c>
      <c r="F34" s="17">
        <v>108791.09999999999</v>
      </c>
      <c r="G34" s="17">
        <v>478403.9</v>
      </c>
      <c r="H34" s="17">
        <v>86113</v>
      </c>
      <c r="I34" s="17">
        <v>564516.9</v>
      </c>
      <c r="J34" s="17">
        <v>4784</v>
      </c>
      <c r="K34" s="17">
        <v>23920</v>
      </c>
      <c r="L34" s="17">
        <v>23920</v>
      </c>
      <c r="M34" s="17">
        <v>47840</v>
      </c>
      <c r="N34" s="29">
        <v>81675</v>
      </c>
      <c r="O34" s="17">
        <v>167652</v>
      </c>
      <c r="P34" s="17">
        <v>86113</v>
      </c>
      <c r="Q34" s="17">
        <v>128613</v>
      </c>
      <c r="R34" s="20"/>
      <c r="S34" s="17" t="s">
        <v>66</v>
      </c>
      <c r="T34" s="17">
        <v>105092</v>
      </c>
      <c r="U34" s="17">
        <v>0</v>
      </c>
      <c r="V34" s="17">
        <v>0</v>
      </c>
      <c r="W34" s="17">
        <v>0</v>
      </c>
      <c r="X34" s="17">
        <v>105092</v>
      </c>
      <c r="Y34" s="32" t="s">
        <v>67</v>
      </c>
    </row>
    <row r="35" spans="1:25" x14ac:dyDescent="0.25">
      <c r="A35" s="16">
        <v>51771</v>
      </c>
      <c r="B35" s="17" t="s">
        <v>56</v>
      </c>
      <c r="C35" s="27">
        <v>45034</v>
      </c>
      <c r="D35" s="18">
        <v>5</v>
      </c>
      <c r="E35" s="17">
        <v>11704</v>
      </c>
      <c r="F35" s="17">
        <v>0</v>
      </c>
      <c r="G35" s="17">
        <v>11704</v>
      </c>
      <c r="H35" s="17">
        <v>2107</v>
      </c>
      <c r="I35" s="17">
        <v>13811</v>
      </c>
      <c r="J35" s="17">
        <v>117</v>
      </c>
      <c r="K35" s="17">
        <v>585</v>
      </c>
      <c r="L35" s="17">
        <v>585</v>
      </c>
      <c r="M35" s="17">
        <v>1170</v>
      </c>
      <c r="N35" s="29">
        <f>H35</f>
        <v>2107</v>
      </c>
      <c r="O35" s="17"/>
      <c r="P35" s="17">
        <v>2107</v>
      </c>
      <c r="Q35" s="17">
        <v>9247</v>
      </c>
      <c r="R35" s="20"/>
      <c r="S35" s="17" t="s">
        <v>68</v>
      </c>
      <c r="T35" s="17">
        <v>105031</v>
      </c>
      <c r="U35" s="17">
        <v>0</v>
      </c>
      <c r="V35" s="17">
        <v>0</v>
      </c>
      <c r="W35" s="17">
        <v>0</v>
      </c>
      <c r="X35" s="17">
        <v>105031</v>
      </c>
      <c r="Y35" s="32" t="s">
        <v>69</v>
      </c>
    </row>
    <row r="36" spans="1:25" x14ac:dyDescent="0.25">
      <c r="A36" s="16">
        <v>51771</v>
      </c>
      <c r="B36" s="17" t="s">
        <v>34</v>
      </c>
      <c r="C36" s="27"/>
      <c r="D36" s="18">
        <v>14</v>
      </c>
      <c r="E36" s="17">
        <f>N34</f>
        <v>81675</v>
      </c>
      <c r="F36" s="17"/>
      <c r="G36" s="17"/>
      <c r="H36" s="17"/>
      <c r="I36" s="17"/>
      <c r="J36" s="17"/>
      <c r="K36" s="17"/>
      <c r="L36" s="17"/>
      <c r="M36" s="17"/>
      <c r="N36" s="17">
        <f t="shared" ref="N36:N37" si="0">H36</f>
        <v>0</v>
      </c>
      <c r="O36" s="17"/>
      <c r="P36" s="17"/>
      <c r="Q36" s="29">
        <f>E36</f>
        <v>81675</v>
      </c>
      <c r="R36" s="20"/>
      <c r="S36" s="17" t="s">
        <v>70</v>
      </c>
      <c r="T36" s="17">
        <v>150000</v>
      </c>
      <c r="U36" s="17">
        <f>T36*U29</f>
        <v>0</v>
      </c>
      <c r="V36" s="17">
        <v>0</v>
      </c>
      <c r="W36" s="17">
        <v>0</v>
      </c>
      <c r="X36" s="17">
        <f>T36-U36-V36-W36</f>
        <v>150000</v>
      </c>
      <c r="Y36" s="32" t="s">
        <v>71</v>
      </c>
    </row>
    <row r="37" spans="1:25" x14ac:dyDescent="0.25">
      <c r="A37" s="16">
        <v>51771</v>
      </c>
      <c r="B37" s="17" t="s">
        <v>56</v>
      </c>
      <c r="C37" s="27">
        <v>45150</v>
      </c>
      <c r="D37" s="18">
        <v>10</v>
      </c>
      <c r="E37" s="17">
        <v>912936.75</v>
      </c>
      <c r="F37" s="17">
        <v>363510</v>
      </c>
      <c r="G37" s="17">
        <f>ROUND(E37-F37,0)</f>
        <v>549427</v>
      </c>
      <c r="H37" s="17">
        <f>ROUND(G37*18%,0)</f>
        <v>98897</v>
      </c>
      <c r="I37" s="34">
        <f t="shared" ref="I37" si="1">G37+H37</f>
        <v>648324</v>
      </c>
      <c r="J37" s="34">
        <f>ROUND(G37*$J$9,)</f>
        <v>0</v>
      </c>
      <c r="K37" s="34">
        <f>ROUND(G37*$K$9,)</f>
        <v>0</v>
      </c>
      <c r="L37" s="34">
        <v>0</v>
      </c>
      <c r="M37" s="34">
        <v>0</v>
      </c>
      <c r="N37" s="29">
        <f t="shared" si="0"/>
        <v>98897</v>
      </c>
      <c r="O37" s="35">
        <v>0</v>
      </c>
      <c r="P37" s="34">
        <f>H37</f>
        <v>98897</v>
      </c>
      <c r="Q37" s="34">
        <f>ROUND(I37-SUM(J37:P37),0)</f>
        <v>450530</v>
      </c>
      <c r="R37" s="20"/>
      <c r="S37" s="17" t="s">
        <v>72</v>
      </c>
      <c r="T37" s="17">
        <v>86113</v>
      </c>
      <c r="U37" s="17">
        <v>0</v>
      </c>
      <c r="V37" s="17"/>
      <c r="W37" s="17"/>
      <c r="X37" s="17">
        <v>86113</v>
      </c>
      <c r="Y37" s="32" t="s">
        <v>73</v>
      </c>
    </row>
    <row r="38" spans="1:25" x14ac:dyDescent="0.25">
      <c r="A38" s="16">
        <v>51771</v>
      </c>
      <c r="B38" s="17" t="s">
        <v>34</v>
      </c>
      <c r="C38" s="17"/>
      <c r="D38" s="18" t="s">
        <v>74</v>
      </c>
      <c r="E38" s="17">
        <f>N35+N37</f>
        <v>101004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29">
        <f>E38</f>
        <v>101004</v>
      </c>
      <c r="R38" s="20"/>
      <c r="S38" s="17"/>
      <c r="T38" s="17">
        <v>100000</v>
      </c>
      <c r="U38" s="17">
        <f>T38*U29</f>
        <v>0</v>
      </c>
      <c r="V38" s="17"/>
      <c r="W38" s="17"/>
      <c r="X38" s="17">
        <f>T38-U38-V38-W38</f>
        <v>100000</v>
      </c>
      <c r="Y38" s="32" t="s">
        <v>75</v>
      </c>
    </row>
    <row r="39" spans="1:25" x14ac:dyDescent="0.25">
      <c r="A39" s="16">
        <v>51771</v>
      </c>
      <c r="B39" s="17"/>
      <c r="C39" s="17"/>
      <c r="D39" s="18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20"/>
      <c r="S39" s="17" t="s">
        <v>76</v>
      </c>
      <c r="T39" s="17">
        <v>278209</v>
      </c>
      <c r="U39" s="17">
        <v>0</v>
      </c>
      <c r="V39" s="17"/>
      <c r="W39" s="17"/>
      <c r="X39" s="17">
        <f>T39-U39-V39-W39</f>
        <v>278209</v>
      </c>
      <c r="Y39" s="32" t="s">
        <v>77</v>
      </c>
    </row>
    <row r="40" spans="1:25" x14ac:dyDescent="0.25">
      <c r="A40" s="16">
        <v>51771</v>
      </c>
      <c r="B40" s="17"/>
      <c r="C40" s="17"/>
      <c r="D40" s="18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20"/>
      <c r="S40" s="17"/>
      <c r="T40" s="17"/>
      <c r="U40" s="17"/>
      <c r="V40" s="17"/>
      <c r="W40" s="17"/>
      <c r="X40" s="17">
        <v>101004</v>
      </c>
      <c r="Y40" s="3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Lcepl</dc:creator>
  <cp:lastModifiedBy>Anish Lcepl</cp:lastModifiedBy>
  <dcterms:created xsi:type="dcterms:W3CDTF">2025-05-27T06:57:11Z</dcterms:created>
  <dcterms:modified xsi:type="dcterms:W3CDTF">2025-05-27T07:00:05Z</dcterms:modified>
</cp:coreProperties>
</file>