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7"/>
  <workbookPr/>
  <mc:AlternateContent xmlns:mc="http://schemas.openxmlformats.org/markup-compatibility/2006">
    <mc:Choice Requires="x15">
      <x15ac:absPath xmlns:x15ac="http://schemas.microsoft.com/office/spreadsheetml/2010/11/ac" url="C:\Users\admin\Downloads\Pankaj\Pankaj\"/>
    </mc:Choice>
  </mc:AlternateContent>
  <xr:revisionPtr revIDLastSave="0" documentId="13_ncr:1_{8881FBC3-6923-40B0-A5F6-742BDDE26AD9}" xr6:coauthVersionLast="36" xr6:coauthVersionMax="36" xr10:uidLastSave="{00000000-0000-0000-0000-000000000000}"/>
  <bookViews>
    <workbookView xWindow="0" yWindow="0" windowWidth="23040" windowHeight="89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" i="1" l="1"/>
  <c r="H11" i="1" s="1"/>
  <c r="Q10" i="1"/>
  <c r="G19" i="1"/>
  <c r="J19" i="1" s="1"/>
  <c r="Q18" i="1"/>
  <c r="G8" i="1"/>
  <c r="J8" i="1" s="1"/>
  <c r="G15" i="1"/>
  <c r="K15" i="1" s="1"/>
  <c r="Q14" i="1"/>
  <c r="J11" i="1" l="1"/>
  <c r="K11" i="1"/>
  <c r="N11" i="1"/>
  <c r="E12" i="1" s="1"/>
  <c r="P12" i="1" s="1"/>
  <c r="I11" i="1"/>
  <c r="P11" i="1" s="1"/>
  <c r="T14" i="1" s="1"/>
  <c r="K19" i="1"/>
  <c r="H19" i="1"/>
  <c r="N19" i="1" s="1"/>
  <c r="E20" i="1" s="1"/>
  <c r="P20" i="1" s="1"/>
  <c r="M8" i="1"/>
  <c r="L8" i="1"/>
  <c r="K8" i="1"/>
  <c r="H8" i="1"/>
  <c r="N8" i="1" s="1"/>
  <c r="E9" i="1" s="1"/>
  <c r="P9" i="1" s="1"/>
  <c r="J15" i="1"/>
  <c r="H15" i="1"/>
  <c r="I15" i="1" s="1"/>
  <c r="Q7" i="1"/>
  <c r="I19" i="1" l="1"/>
  <c r="P19" i="1" s="1"/>
  <c r="T21" i="1" s="1"/>
  <c r="I8" i="1"/>
  <c r="P8" i="1" s="1"/>
  <c r="T10" i="1" s="1"/>
  <c r="N15" i="1"/>
  <c r="R22" i="1"/>
  <c r="P15" i="1" l="1"/>
  <c r="E16" i="1"/>
  <c r="P16" i="1" s="1"/>
  <c r="O22" i="1"/>
  <c r="H28" i="1" s="1"/>
  <c r="T18" i="1" l="1"/>
  <c r="L22" i="1"/>
  <c r="M22" i="1"/>
  <c r="K22" i="1"/>
  <c r="H27" i="1" s="1"/>
  <c r="N22" i="1" l="1"/>
  <c r="H31" i="1" s="1"/>
  <c r="P22" i="1" l="1"/>
  <c r="R23" i="1" l="1"/>
  <c r="H29" i="1" s="1"/>
  <c r="T23" i="1"/>
</calcChain>
</file>

<file path=xl/sharedStrings.xml><?xml version="1.0" encoding="utf-8"?>
<sst xmlns="http://schemas.openxmlformats.org/spreadsheetml/2006/main" count="52" uniqueCount="46">
  <si>
    <t>Amount</t>
  </si>
  <si>
    <t>UTR</t>
  </si>
  <si>
    <t>Pipeline Laying work</t>
  </si>
  <si>
    <t>Hold Amount For Quantity excess against DPR</t>
  </si>
  <si>
    <t>Total Paid</t>
  </si>
  <si>
    <t>Balance Payable</t>
  </si>
  <si>
    <t>Advance / Surplus</t>
  </si>
  <si>
    <t>Debit</t>
  </si>
  <si>
    <t>Nil</t>
  </si>
  <si>
    <t>GST Remaining</t>
  </si>
  <si>
    <t>Total Hold  ( SD+ OC + HT )</t>
  </si>
  <si>
    <t xml:space="preserve">DPR Excess Hold </t>
  </si>
  <si>
    <t>30-10-2024 IFT/IFT24304256155/RIUP24/2355/RANA CONTRACTOR 198000.00</t>
  </si>
  <si>
    <t>Rana Contractor ( Talib )</t>
  </si>
  <si>
    <t>30-01-2025 IFT/IFT25030057664/RIUP24/3062/RANA CONTRACTOR 50000.00</t>
  </si>
  <si>
    <t>Village wise advance</t>
  </si>
  <si>
    <t>13-03-2025 IFT/IFT25072047155/RIUP24/3418/RANA CONTRACTOR 300000.00</t>
  </si>
  <si>
    <t>GST</t>
  </si>
  <si>
    <t>09-04-2025 IFT/IFT25099033918/RIUP25/0061/RANA CONTRACTOR 100000.00</t>
  </si>
  <si>
    <t>19-04-2025 IFT/IFT25109019586/RIUP25/0134/RANA CONTRACTOR 75000.00</t>
  </si>
  <si>
    <t>17-05-2025 IFT/IFT25137015496/RIUP25/0281/RANA CONTRACTOR 148500.00</t>
  </si>
  <si>
    <t>Subcontractor:</t>
  </si>
  <si>
    <t>State:</t>
  </si>
  <si>
    <t>District:</t>
  </si>
  <si>
    <t>Block:</t>
  </si>
  <si>
    <t>Uttar Pradesh</t>
  </si>
  <si>
    <t>Shamli</t>
  </si>
  <si>
    <t>NAI NAGLA NAWEEN VILLAGE RR work  , BLOCK - UNN</t>
  </si>
  <si>
    <t>BIBIPUR JALALABAD VILLAGE PIPE LINE ROAD RESTORATION WORK At- , BLOCK - UNN</t>
  </si>
  <si>
    <t>MIYAN KASBA VILLAGE SWSM-SHAMLI-PIPE LINE ROAD RESTORATION WORK At- , BLOCK - UNN</t>
  </si>
  <si>
    <t>PMC_No</t>
  </si>
  <si>
    <t>Invoice_Details</t>
  </si>
  <si>
    <t>Invoice_Date</t>
  </si>
  <si>
    <t>Invoice_No</t>
  </si>
  <si>
    <t>Basic_Amount</t>
  </si>
  <si>
    <t>Debit_Amount</t>
  </si>
  <si>
    <t>After_Debit_Amount</t>
  </si>
  <si>
    <t>GST_Amount</t>
  </si>
  <si>
    <t>TDS_Amount</t>
  </si>
  <si>
    <t>SD_Amount</t>
  </si>
  <si>
    <t>On_Commission</t>
  </si>
  <si>
    <t>Hydro_Testing</t>
  </si>
  <si>
    <t>GST_SD_Amount</t>
  </si>
  <si>
    <t>Final_Amount</t>
  </si>
  <si>
    <t>Total_Amount</t>
  </si>
  <si>
    <t>KHANPUR JATAN village PIPE LINE ROAD RESTORATION WORK At-   BLOCK - UNN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</si>
</sst>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_ * #,##0_ ;_ * \-#,##0_ ;_ * &quot;-&quot;??_ ;_ @_ 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3" tint="0.39997558519241921"/>
      <name val="Comic Sans MS"/>
      <family val="4"/>
    </font>
    <font>
      <sz val="9"/>
      <color theme="1"/>
      <name val="Comic Sans MS"/>
      <family val="4"/>
    </font>
    <font>
      <b/>
      <sz val="9"/>
      <color theme="4" tint="-0.249977111117893"/>
      <name val="Comic Sans MS"/>
      <family val="4"/>
    </font>
    <font>
      <b/>
      <sz val="9"/>
      <color theme="1"/>
      <name val="Comic Sans MS"/>
      <family val="4"/>
    </font>
    <font>
      <b/>
      <sz val="11"/>
      <color theme="1"/>
      <name val="Calibri"/>
      <family val="2"/>
      <scheme val="minor"/>
    </font>
    <font>
      <sz val="10"/>
      <color theme="1"/>
      <name val="Comic Sans MS"/>
      <family val="4"/>
    </font>
    <font>
      <b/>
      <sz val="10"/>
      <color theme="1"/>
      <name val="Comic Sans MS"/>
      <family val="4"/>
    </font>
    <font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omic Sans MS"/>
      <family val="4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7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3">
    <xf numFmtId="0" fontId="0" fillId="0" borderId="0" xfId="0"/>
    <xf numFmtId="0" fontId="6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164" fontId="0" fillId="2" borderId="0" xfId="1" applyNumberFormat="1" applyFont="1" applyFill="1" applyBorder="1" applyAlignment="1">
      <alignment vertical="center"/>
    </xf>
    <xf numFmtId="164" fontId="2" fillId="2" borderId="0" xfId="1" applyNumberFormat="1" applyFont="1" applyFill="1" applyBorder="1" applyAlignment="1">
      <alignment vertical="center"/>
    </xf>
    <xf numFmtId="164" fontId="3" fillId="2" borderId="0" xfId="1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3" fillId="2" borderId="1" xfId="0" applyFont="1" applyFill="1" applyBorder="1" applyAlignment="1">
      <alignment vertical="center"/>
    </xf>
    <xf numFmtId="164" fontId="3" fillId="2" borderId="0" xfId="1" applyNumberFormat="1" applyFont="1" applyFill="1" applyBorder="1" applyAlignment="1">
      <alignment vertical="center"/>
    </xf>
    <xf numFmtId="0" fontId="4" fillId="2" borderId="0" xfId="0" applyFont="1" applyFill="1" applyAlignment="1">
      <alignment vertical="center"/>
    </xf>
    <xf numFmtId="164" fontId="0" fillId="2" borderId="0" xfId="1" applyNumberFormat="1" applyFont="1" applyFill="1" applyAlignment="1">
      <alignment vertical="center"/>
    </xf>
    <xf numFmtId="164" fontId="5" fillId="2" borderId="0" xfId="1" applyNumberFormat="1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 wrapText="1"/>
    </xf>
    <xf numFmtId="15" fontId="7" fillId="2" borderId="5" xfId="0" applyNumberFormat="1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164" fontId="7" fillId="2" borderId="5" xfId="1" applyNumberFormat="1" applyFont="1" applyFill="1" applyBorder="1" applyAlignment="1">
      <alignment vertical="center"/>
    </xf>
    <xf numFmtId="0" fontId="8" fillId="2" borderId="5" xfId="0" applyFont="1" applyFill="1" applyBorder="1" applyAlignment="1">
      <alignment horizontal="center" vertical="center" wrapText="1"/>
    </xf>
    <xf numFmtId="0" fontId="9" fillId="0" borderId="5" xfId="0" applyFont="1" applyBorder="1" applyAlignment="1">
      <alignment vertical="center"/>
    </xf>
    <xf numFmtId="15" fontId="3" fillId="2" borderId="5" xfId="0" applyNumberFormat="1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165" fontId="7" fillId="2" borderId="5" xfId="1" applyNumberFormat="1" applyFont="1" applyFill="1" applyBorder="1" applyAlignment="1">
      <alignment vertical="center"/>
    </xf>
    <xf numFmtId="164" fontId="5" fillId="2" borderId="6" xfId="1" applyNumberFormat="1" applyFont="1" applyFill="1" applyBorder="1" applyAlignment="1">
      <alignment vertical="center"/>
    </xf>
    <xf numFmtId="0" fontId="0" fillId="2" borderId="4" xfId="0" applyFill="1" applyBorder="1" applyAlignment="1">
      <alignment vertical="center"/>
    </xf>
    <xf numFmtId="0" fontId="0" fillId="2" borderId="5" xfId="0" applyFill="1" applyBorder="1" applyAlignment="1">
      <alignment vertical="center"/>
    </xf>
    <xf numFmtId="164" fontId="0" fillId="2" borderId="5" xfId="0" applyNumberFormat="1" applyFill="1" applyBorder="1" applyAlignment="1">
      <alignment vertical="center"/>
    </xf>
    <xf numFmtId="164" fontId="0" fillId="2" borderId="6" xfId="0" applyNumberFormat="1" applyFill="1" applyBorder="1" applyAlignment="1">
      <alignment vertical="center"/>
    </xf>
    <xf numFmtId="14" fontId="0" fillId="2" borderId="0" xfId="0" applyNumberFormat="1" applyFill="1" applyAlignment="1">
      <alignment vertical="center"/>
    </xf>
    <xf numFmtId="0" fontId="6" fillId="2" borderId="4" xfId="0" applyFont="1" applyFill="1" applyBorder="1" applyAlignment="1">
      <alignment vertical="center"/>
    </xf>
    <xf numFmtId="0" fontId="5" fillId="2" borderId="4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vertical="center"/>
    </xf>
    <xf numFmtId="0" fontId="6" fillId="3" borderId="5" xfId="0" applyFont="1" applyFill="1" applyBorder="1" applyAlignment="1">
      <alignment vertical="center"/>
    </xf>
    <xf numFmtId="164" fontId="3" fillId="3" borderId="5" xfId="1" applyNumberFormat="1" applyFont="1" applyFill="1" applyBorder="1" applyAlignment="1">
      <alignment vertical="center"/>
    </xf>
    <xf numFmtId="9" fontId="3" fillId="3" borderId="5" xfId="1" applyNumberFormat="1" applyFont="1" applyFill="1" applyBorder="1" applyAlignment="1">
      <alignment vertical="center"/>
    </xf>
    <xf numFmtId="0" fontId="5" fillId="4" borderId="5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vertical="center"/>
    </xf>
    <xf numFmtId="164" fontId="3" fillId="2" borderId="6" xfId="1" applyNumberFormat="1" applyFont="1" applyFill="1" applyBorder="1" applyAlignment="1">
      <alignment vertical="center"/>
    </xf>
    <xf numFmtId="0" fontId="7" fillId="2" borderId="9" xfId="0" applyFont="1" applyFill="1" applyBorder="1" applyAlignment="1">
      <alignment horizontal="center" vertical="center" wrapText="1"/>
    </xf>
    <xf numFmtId="164" fontId="7" fillId="2" borderId="9" xfId="1" applyNumberFormat="1" applyFont="1" applyFill="1" applyBorder="1" applyAlignment="1">
      <alignment vertical="center"/>
    </xf>
    <xf numFmtId="0" fontId="9" fillId="0" borderId="9" xfId="0" applyFont="1" applyBorder="1" applyAlignment="1">
      <alignment vertical="center"/>
    </xf>
    <xf numFmtId="0" fontId="0" fillId="2" borderId="9" xfId="0" applyFill="1" applyBorder="1" applyAlignment="1">
      <alignment vertical="center"/>
    </xf>
    <xf numFmtId="164" fontId="3" fillId="2" borderId="4" xfId="1" applyNumberFormat="1" applyFont="1" applyFill="1" applyBorder="1" applyAlignment="1">
      <alignment vertical="center"/>
    </xf>
    <xf numFmtId="164" fontId="5" fillId="2" borderId="4" xfId="1" applyNumberFormat="1" applyFont="1" applyFill="1" applyBorder="1" applyAlignment="1">
      <alignment vertical="center"/>
    </xf>
    <xf numFmtId="9" fontId="3" fillId="2" borderId="6" xfId="1" applyNumberFormat="1" applyFont="1" applyFill="1" applyBorder="1" applyAlignment="1">
      <alignment vertical="center"/>
    </xf>
    <xf numFmtId="0" fontId="5" fillId="2" borderId="6" xfId="0" applyFont="1" applyFill="1" applyBorder="1" applyAlignment="1">
      <alignment horizontal="center" vertical="center" wrapText="1"/>
    </xf>
    <xf numFmtId="15" fontId="7" fillId="2" borderId="9" xfId="0" applyNumberFormat="1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165" fontId="7" fillId="2" borderId="9" xfId="1" applyNumberFormat="1" applyFont="1" applyFill="1" applyBorder="1" applyAlignment="1">
      <alignment vertical="center"/>
    </xf>
    <xf numFmtId="0" fontId="8" fillId="2" borderId="9" xfId="0" applyFont="1" applyFill="1" applyBorder="1" applyAlignment="1">
      <alignment horizontal="center" vertical="center" wrapText="1"/>
    </xf>
    <xf numFmtId="0" fontId="0" fillId="2" borderId="6" xfId="0" applyFill="1" applyBorder="1" applyAlignment="1">
      <alignment vertical="center" wrapText="1"/>
    </xf>
    <xf numFmtId="0" fontId="6" fillId="0" borderId="0" xfId="0" applyFont="1"/>
    <xf numFmtId="0" fontId="0" fillId="0" borderId="0" xfId="0" applyFont="1"/>
    <xf numFmtId="0" fontId="6" fillId="2" borderId="4" xfId="0" applyFont="1" applyFill="1" applyBorder="1" applyAlignment="1">
      <alignment horizontal="center" vertical="center" wrapText="1"/>
    </xf>
    <xf numFmtId="14" fontId="6" fillId="2" borderId="4" xfId="0" applyNumberFormat="1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164" fontId="12" fillId="2" borderId="4" xfId="1" applyNumberFormat="1" applyFont="1" applyFill="1" applyBorder="1" applyAlignment="1">
      <alignment horizontal="center" vertical="center"/>
    </xf>
    <xf numFmtId="164" fontId="6" fillId="2" borderId="4" xfId="1" applyNumberFormat="1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 vertical="center"/>
    </xf>
    <xf numFmtId="0" fontId="10" fillId="2" borderId="16" xfId="0" applyFont="1" applyFill="1" applyBorder="1" applyAlignment="1">
      <alignment horizontal="center" vertical="center"/>
    </xf>
    <xf numFmtId="164" fontId="10" fillId="2" borderId="14" xfId="1" applyNumberFormat="1" applyFont="1" applyFill="1" applyBorder="1" applyAlignment="1">
      <alignment horizontal="center" vertical="center"/>
    </xf>
    <xf numFmtId="164" fontId="10" fillId="2" borderId="15" xfId="1" applyNumberFormat="1" applyFont="1" applyFill="1" applyBorder="1" applyAlignment="1">
      <alignment horizontal="center" vertical="center"/>
    </xf>
    <xf numFmtId="0" fontId="10" fillId="2" borderId="7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8" xfId="0" applyFont="1" applyFill="1" applyBorder="1" applyAlignment="1">
      <alignment horizontal="center" vertical="center"/>
    </xf>
    <xf numFmtId="0" fontId="10" fillId="2" borderId="12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164" fontId="10" fillId="2" borderId="12" xfId="1" applyNumberFormat="1" applyFont="1" applyFill="1" applyBorder="1" applyAlignment="1">
      <alignment horizontal="center" vertical="center"/>
    </xf>
    <xf numFmtId="164" fontId="10" fillId="2" borderId="13" xfId="1" applyNumberFormat="1" applyFont="1" applyFill="1" applyBorder="1" applyAlignment="1">
      <alignment horizontal="center" vertical="center"/>
    </xf>
    <xf numFmtId="14" fontId="11" fillId="2" borderId="7" xfId="1" applyNumberFormat="1" applyFont="1" applyFill="1" applyBorder="1" applyAlignment="1">
      <alignment horizontal="center" vertical="center"/>
    </xf>
    <xf numFmtId="164" fontId="11" fillId="2" borderId="2" xfId="1" applyNumberFormat="1" applyFont="1" applyFill="1" applyBorder="1" applyAlignment="1">
      <alignment horizontal="center" vertical="center"/>
    </xf>
    <xf numFmtId="164" fontId="11" fillId="2" borderId="8" xfId="1" applyNumberFormat="1" applyFont="1" applyFill="1" applyBorder="1" applyAlignment="1">
      <alignment horizontal="center" vertical="center"/>
    </xf>
    <xf numFmtId="164" fontId="10" fillId="2" borderId="10" xfId="1" applyNumberFormat="1" applyFont="1" applyFill="1" applyBorder="1" applyAlignment="1">
      <alignment horizontal="center" vertical="center"/>
    </xf>
    <xf numFmtId="164" fontId="10" fillId="2" borderId="11" xfId="1" applyNumberFormat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1"/>
  <sheetViews>
    <sheetView tabSelected="1" topLeftCell="A10" zoomScale="85" zoomScaleNormal="85" workbookViewId="0">
      <selection activeCell="C21" sqref="C21"/>
    </sheetView>
  </sheetViews>
  <sheetFormatPr defaultColWidth="9" defaultRowHeight="30" customHeight="1" x14ac:dyDescent="0.3"/>
  <cols>
    <col min="1" max="1" width="9" style="1"/>
    <col min="2" max="2" width="33.6640625" style="2" customWidth="1"/>
    <col min="3" max="3" width="15.5546875" style="2" customWidth="1"/>
    <col min="4" max="4" width="11.5546875" style="2" bestFit="1" customWidth="1"/>
    <col min="5" max="5" width="13.33203125" style="2" bestFit="1" customWidth="1"/>
    <col min="6" max="6" width="14.33203125" style="2" customWidth="1"/>
    <col min="7" max="7" width="19.109375" style="2" customWidth="1"/>
    <col min="8" max="8" width="14.6640625" style="11" customWidth="1"/>
    <col min="9" max="9" width="12.88671875" style="11" bestFit="1" customWidth="1"/>
    <col min="10" max="10" width="10.6640625" style="2" bestFit="1" customWidth="1"/>
    <col min="11" max="11" width="13.44140625" style="2" customWidth="1"/>
    <col min="12" max="13" width="15.6640625" style="2" customWidth="1"/>
    <col min="14" max="16" width="14.88671875" style="2" customWidth="1"/>
    <col min="17" max="17" width="10.5546875" style="2" bestFit="1" customWidth="1"/>
    <col min="18" max="18" width="18.88671875" style="2" bestFit="1" customWidth="1"/>
    <col min="19" max="19" width="64.44140625" style="2" bestFit="1" customWidth="1"/>
    <col min="20" max="20" width="13.44140625" style="2" customWidth="1"/>
    <col min="21" max="16384" width="9" style="2"/>
  </cols>
  <sheetData>
    <row r="1" spans="1:20" ht="30" customHeight="1" x14ac:dyDescent="0.3">
      <c r="A1" s="50" t="s">
        <v>21</v>
      </c>
      <c r="B1" s="1" t="s">
        <v>13</v>
      </c>
      <c r="E1" s="3"/>
      <c r="F1" s="3"/>
      <c r="G1" s="3"/>
      <c r="H1" s="4"/>
      <c r="I1" s="4"/>
    </row>
    <row r="2" spans="1:20" ht="30" customHeight="1" x14ac:dyDescent="0.3">
      <c r="A2" s="50" t="s">
        <v>22</v>
      </c>
      <c r="B2" s="51" t="s">
        <v>25</v>
      </c>
      <c r="C2" s="5"/>
      <c r="D2" s="5" t="s">
        <v>13</v>
      </c>
      <c r="H2" s="12" t="s">
        <v>2</v>
      </c>
      <c r="I2" s="6"/>
      <c r="J2" s="7"/>
      <c r="K2" s="7"/>
      <c r="L2" s="7"/>
      <c r="M2" s="7"/>
      <c r="N2" s="7"/>
      <c r="O2" s="7"/>
      <c r="P2" s="7"/>
      <c r="Q2" s="7"/>
    </row>
    <row r="3" spans="1:20" ht="30" customHeight="1" thickBot="1" x14ac:dyDescent="0.35">
      <c r="A3" s="50" t="s">
        <v>23</v>
      </c>
      <c r="B3" s="51" t="s">
        <v>26</v>
      </c>
      <c r="C3" s="5"/>
      <c r="D3" s="5"/>
      <c r="H3" s="12"/>
      <c r="I3" s="6"/>
      <c r="J3" s="7"/>
      <c r="K3" s="7"/>
      <c r="L3" s="7"/>
      <c r="M3" s="7"/>
      <c r="N3" s="7"/>
      <c r="O3" s="7"/>
      <c r="P3" s="7"/>
      <c r="Q3" s="7"/>
    </row>
    <row r="4" spans="1:20" ht="30" customHeight="1" thickBot="1" x14ac:dyDescent="0.35">
      <c r="A4" s="50" t="s">
        <v>24</v>
      </c>
      <c r="B4" s="51" t="s">
        <v>26</v>
      </c>
      <c r="C4" s="8"/>
      <c r="D4" s="8"/>
      <c r="E4" s="8"/>
      <c r="F4" s="7"/>
      <c r="G4" s="7"/>
      <c r="H4" s="9"/>
      <c r="I4" s="9"/>
      <c r="J4" s="7"/>
      <c r="K4" s="7"/>
      <c r="L4" s="7"/>
      <c r="M4" s="7"/>
      <c r="Q4" s="27"/>
      <c r="R4" s="10"/>
      <c r="S4" s="10"/>
    </row>
    <row r="5" spans="1:20" ht="39.75" customHeight="1" x14ac:dyDescent="0.3">
      <c r="A5" s="28" t="s">
        <v>30</v>
      </c>
      <c r="B5" s="52" t="s">
        <v>31</v>
      </c>
      <c r="C5" s="53" t="s">
        <v>32</v>
      </c>
      <c r="D5" s="54" t="s">
        <v>33</v>
      </c>
      <c r="E5" s="52" t="s">
        <v>34</v>
      </c>
      <c r="F5" s="52" t="s">
        <v>35</v>
      </c>
      <c r="G5" s="54" t="s">
        <v>36</v>
      </c>
      <c r="H5" s="55" t="s">
        <v>37</v>
      </c>
      <c r="I5" s="56" t="s">
        <v>0</v>
      </c>
      <c r="J5" s="52" t="s">
        <v>38</v>
      </c>
      <c r="K5" s="52" t="s">
        <v>39</v>
      </c>
      <c r="L5" s="52" t="s">
        <v>40</v>
      </c>
      <c r="M5" s="52" t="s">
        <v>41</v>
      </c>
      <c r="N5" s="29" t="s">
        <v>42</v>
      </c>
      <c r="O5" s="29" t="s">
        <v>3</v>
      </c>
      <c r="P5" s="29" t="s">
        <v>43</v>
      </c>
      <c r="Q5" s="29"/>
      <c r="R5" s="52" t="s">
        <v>44</v>
      </c>
      <c r="S5" s="52" t="s">
        <v>1</v>
      </c>
      <c r="T5" s="23"/>
    </row>
    <row r="6" spans="1:20" ht="30" customHeight="1" thickBot="1" x14ac:dyDescent="0.35">
      <c r="A6" s="35"/>
      <c r="B6" s="36"/>
      <c r="C6" s="36"/>
      <c r="D6" s="36"/>
      <c r="E6" s="36"/>
      <c r="F6" s="36"/>
      <c r="G6" s="36"/>
      <c r="H6" s="36"/>
      <c r="I6" s="36"/>
      <c r="J6" s="43">
        <v>0.01</v>
      </c>
      <c r="K6" s="43">
        <v>0.05</v>
      </c>
      <c r="L6" s="43">
        <v>0.1</v>
      </c>
      <c r="M6" s="43">
        <v>0.1</v>
      </c>
      <c r="N6" s="36"/>
      <c r="O6" s="36"/>
      <c r="P6" s="36"/>
      <c r="Q6" s="44"/>
      <c r="R6" s="36"/>
      <c r="S6" s="36"/>
      <c r="T6" s="49" t="s">
        <v>15</v>
      </c>
    </row>
    <row r="7" spans="1:20" ht="30" customHeight="1" x14ac:dyDescent="0.3">
      <c r="A7" s="31"/>
      <c r="B7" s="32"/>
      <c r="C7" s="32"/>
      <c r="D7" s="32"/>
      <c r="E7" s="32"/>
      <c r="F7" s="32"/>
      <c r="G7" s="32"/>
      <c r="H7" s="32"/>
      <c r="I7" s="32"/>
      <c r="J7" s="33"/>
      <c r="K7" s="33"/>
      <c r="L7" s="33"/>
      <c r="M7" s="33"/>
      <c r="N7" s="32"/>
      <c r="O7" s="32"/>
      <c r="P7" s="32"/>
      <c r="Q7" s="34">
        <f>A8</f>
        <v>66161</v>
      </c>
      <c r="R7" s="32"/>
      <c r="S7" s="32"/>
      <c r="T7" s="25"/>
    </row>
    <row r="8" spans="1:20" ht="30" customHeight="1" x14ac:dyDescent="0.3">
      <c r="A8" s="30">
        <v>66161</v>
      </c>
      <c r="B8" s="13" t="s">
        <v>27</v>
      </c>
      <c r="C8" s="19">
        <v>45625</v>
      </c>
      <c r="D8" s="20">
        <v>2</v>
      </c>
      <c r="E8" s="16">
        <v>503378</v>
      </c>
      <c r="F8" s="16">
        <v>91560</v>
      </c>
      <c r="G8" s="16">
        <f>E8-F8</f>
        <v>411818</v>
      </c>
      <c r="H8" s="16">
        <f>ROUND(G8*18%,)</f>
        <v>74127</v>
      </c>
      <c r="I8" s="16">
        <f>G8+H8</f>
        <v>485945</v>
      </c>
      <c r="J8" s="16">
        <f>G8*$J$6</f>
        <v>4118.18</v>
      </c>
      <c r="K8" s="16">
        <f>G8*5%</f>
        <v>20590.900000000001</v>
      </c>
      <c r="L8" s="16">
        <f>G8*10%</f>
        <v>41181.800000000003</v>
      </c>
      <c r="M8" s="16">
        <f>G8*10%</f>
        <v>41181.800000000003</v>
      </c>
      <c r="N8" s="16">
        <f>H8</f>
        <v>74127</v>
      </c>
      <c r="O8" s="16">
        <v>0</v>
      </c>
      <c r="P8" s="16">
        <f>ROUND(I8-SUM(J8:O8),)</f>
        <v>304745</v>
      </c>
      <c r="Q8" s="17"/>
      <c r="R8" s="16">
        <v>198000</v>
      </c>
      <c r="S8" s="18" t="s">
        <v>12</v>
      </c>
      <c r="T8" s="24"/>
    </row>
    <row r="9" spans="1:20" ht="30" customHeight="1" x14ac:dyDescent="0.3">
      <c r="A9" s="30">
        <v>66161</v>
      </c>
      <c r="B9" s="13" t="s">
        <v>17</v>
      </c>
      <c r="C9" s="14"/>
      <c r="D9" s="15">
        <v>2</v>
      </c>
      <c r="E9" s="16">
        <f>N8</f>
        <v>74127</v>
      </c>
      <c r="F9" s="16"/>
      <c r="G9" s="16"/>
      <c r="H9" s="16"/>
      <c r="I9" s="16"/>
      <c r="J9" s="21"/>
      <c r="K9" s="16"/>
      <c r="L9" s="16"/>
      <c r="M9" s="16"/>
      <c r="N9" s="16"/>
      <c r="O9" s="16"/>
      <c r="P9" s="16">
        <f>E9</f>
        <v>74127</v>
      </c>
      <c r="Q9" s="17"/>
      <c r="R9" s="16">
        <v>148500</v>
      </c>
      <c r="S9" s="18" t="s">
        <v>20</v>
      </c>
      <c r="T9" s="24"/>
    </row>
    <row r="10" spans="1:20" ht="30" customHeight="1" x14ac:dyDescent="0.3">
      <c r="A10" s="31"/>
      <c r="B10" s="32"/>
      <c r="C10" s="32"/>
      <c r="D10" s="32"/>
      <c r="E10" s="32"/>
      <c r="F10" s="32"/>
      <c r="G10" s="32"/>
      <c r="H10" s="32"/>
      <c r="I10" s="32"/>
      <c r="J10" s="33"/>
      <c r="K10" s="33"/>
      <c r="L10" s="33"/>
      <c r="M10" s="33"/>
      <c r="N10" s="32"/>
      <c r="O10" s="32"/>
      <c r="P10" s="32"/>
      <c r="Q10" s="34">
        <f>A11</f>
        <v>66440</v>
      </c>
      <c r="R10" s="32"/>
      <c r="S10" s="32"/>
      <c r="T10" s="25">
        <f>SUM(P8:P9)-SUM(R8:R9)</f>
        <v>32372</v>
      </c>
    </row>
    <row r="11" spans="1:20" ht="48.6" x14ac:dyDescent="0.3">
      <c r="A11" s="30">
        <v>66440</v>
      </c>
      <c r="B11" s="13" t="s">
        <v>28</v>
      </c>
      <c r="C11" s="19">
        <v>45622</v>
      </c>
      <c r="D11" s="20">
        <v>3</v>
      </c>
      <c r="E11" s="16">
        <v>100657</v>
      </c>
      <c r="F11" s="16">
        <v>0</v>
      </c>
      <c r="G11" s="16">
        <f>E11-F11</f>
        <v>100657</v>
      </c>
      <c r="H11" s="16">
        <f>ROUND(G11*18%,)</f>
        <v>18118</v>
      </c>
      <c r="I11" s="16">
        <f>G11+H11</f>
        <v>118775</v>
      </c>
      <c r="J11" s="16">
        <f>G11*$J$6</f>
        <v>1006.57</v>
      </c>
      <c r="K11" s="16">
        <f>G11*5%</f>
        <v>5032.8500000000004</v>
      </c>
      <c r="L11" s="16"/>
      <c r="M11" s="16"/>
      <c r="N11" s="16">
        <f>H11</f>
        <v>18118</v>
      </c>
      <c r="O11" s="16">
        <v>0</v>
      </c>
      <c r="P11" s="16">
        <f>ROUND(I11-SUM(J11:O11),)</f>
        <v>94618</v>
      </c>
      <c r="Q11" s="17"/>
      <c r="R11" s="16">
        <v>100000</v>
      </c>
      <c r="S11" s="18" t="s">
        <v>18</v>
      </c>
      <c r="T11" s="24"/>
    </row>
    <row r="12" spans="1:20" ht="30" customHeight="1" x14ac:dyDescent="0.3">
      <c r="A12" s="30">
        <v>66440</v>
      </c>
      <c r="B12" s="37" t="s">
        <v>17</v>
      </c>
      <c r="C12" s="45"/>
      <c r="D12" s="46">
        <v>3</v>
      </c>
      <c r="E12" s="38">
        <f>N11</f>
        <v>18118</v>
      </c>
      <c r="F12" s="38"/>
      <c r="G12" s="38"/>
      <c r="H12" s="38"/>
      <c r="I12" s="38"/>
      <c r="J12" s="47"/>
      <c r="K12" s="38"/>
      <c r="L12" s="38"/>
      <c r="M12" s="38"/>
      <c r="N12" s="38"/>
      <c r="O12" s="38"/>
      <c r="P12" s="38">
        <f>E12</f>
        <v>18118</v>
      </c>
      <c r="Q12" s="48"/>
      <c r="R12" s="38"/>
      <c r="S12" s="39"/>
      <c r="T12" s="40"/>
    </row>
    <row r="13" spans="1:20" ht="30" customHeight="1" x14ac:dyDescent="0.3">
      <c r="A13" s="30">
        <v>66440</v>
      </c>
      <c r="B13" s="37"/>
      <c r="C13" s="45"/>
      <c r="D13" s="46"/>
      <c r="E13" s="38"/>
      <c r="F13" s="38"/>
      <c r="G13" s="38"/>
      <c r="H13" s="38"/>
      <c r="I13" s="38"/>
      <c r="J13" s="47"/>
      <c r="K13" s="38"/>
      <c r="L13" s="38"/>
      <c r="M13" s="38"/>
      <c r="N13" s="38"/>
      <c r="O13" s="38"/>
      <c r="P13" s="38"/>
      <c r="Q13" s="48"/>
      <c r="R13" s="38"/>
      <c r="S13" s="39"/>
      <c r="T13" s="40"/>
    </row>
    <row r="14" spans="1:20" ht="30" customHeight="1" x14ac:dyDescent="0.3">
      <c r="A14" s="31"/>
      <c r="B14" s="32"/>
      <c r="C14" s="32"/>
      <c r="D14" s="32"/>
      <c r="E14" s="32"/>
      <c r="F14" s="32"/>
      <c r="G14" s="32"/>
      <c r="H14" s="32"/>
      <c r="I14" s="32"/>
      <c r="J14" s="33"/>
      <c r="K14" s="33"/>
      <c r="L14" s="33"/>
      <c r="M14" s="33"/>
      <c r="N14" s="32"/>
      <c r="O14" s="32"/>
      <c r="P14" s="32"/>
      <c r="Q14" s="34">
        <f>A15</f>
        <v>66441</v>
      </c>
      <c r="R14" s="32"/>
      <c r="S14" s="32"/>
      <c r="T14" s="25">
        <f>SUM(P11:P13)-SUM(R11:R13)</f>
        <v>12736</v>
      </c>
    </row>
    <row r="15" spans="1:20" ht="64.8" x14ac:dyDescent="0.3">
      <c r="A15" s="30">
        <v>66441</v>
      </c>
      <c r="B15" s="13" t="s">
        <v>29</v>
      </c>
      <c r="C15" s="19">
        <v>45622</v>
      </c>
      <c r="D15" s="20">
        <v>1</v>
      </c>
      <c r="E15" s="16">
        <v>87948</v>
      </c>
      <c r="F15" s="16">
        <v>0</v>
      </c>
      <c r="G15" s="16">
        <f>E15-F15</f>
        <v>87948</v>
      </c>
      <c r="H15" s="16">
        <f>ROUND(G15*18%,)</f>
        <v>15831</v>
      </c>
      <c r="I15" s="16">
        <f>G15+H15</f>
        <v>103779</v>
      </c>
      <c r="J15" s="16">
        <f>G15*$J$6</f>
        <v>879.48</v>
      </c>
      <c r="K15" s="16">
        <f>G15*5%</f>
        <v>4397.4000000000005</v>
      </c>
      <c r="L15" s="16"/>
      <c r="M15" s="16"/>
      <c r="N15" s="16">
        <f>H15</f>
        <v>15831</v>
      </c>
      <c r="O15" s="16">
        <v>0</v>
      </c>
      <c r="P15" s="16">
        <f>ROUND(I15-SUM(J15:O15),)</f>
        <v>82671</v>
      </c>
      <c r="Q15" s="17"/>
      <c r="R15" s="16">
        <v>50000</v>
      </c>
      <c r="S15" s="18" t="s">
        <v>14</v>
      </c>
      <c r="T15" s="24"/>
    </row>
    <row r="16" spans="1:20" ht="30" customHeight="1" x14ac:dyDescent="0.3">
      <c r="A16" s="30">
        <v>66441</v>
      </c>
      <c r="B16" s="37" t="s">
        <v>17</v>
      </c>
      <c r="C16" s="45"/>
      <c r="D16" s="46">
        <v>1</v>
      </c>
      <c r="E16" s="38">
        <f>N15</f>
        <v>15831</v>
      </c>
      <c r="F16" s="38"/>
      <c r="G16" s="38"/>
      <c r="H16" s="38"/>
      <c r="I16" s="38"/>
      <c r="J16" s="47"/>
      <c r="K16" s="38"/>
      <c r="L16" s="38"/>
      <c r="M16" s="38"/>
      <c r="N16" s="38"/>
      <c r="O16" s="38"/>
      <c r="P16" s="38">
        <f>E16</f>
        <v>15831</v>
      </c>
      <c r="Q16" s="48"/>
      <c r="R16" s="38"/>
      <c r="S16" s="39"/>
      <c r="T16" s="40"/>
    </row>
    <row r="17" spans="1:20" ht="30" customHeight="1" x14ac:dyDescent="0.3">
      <c r="A17" s="30">
        <v>66441</v>
      </c>
      <c r="B17" s="37"/>
      <c r="C17" s="45"/>
      <c r="D17" s="46"/>
      <c r="E17" s="38"/>
      <c r="F17" s="38"/>
      <c r="G17" s="38"/>
      <c r="H17" s="38"/>
      <c r="I17" s="38"/>
      <c r="J17" s="47"/>
      <c r="K17" s="38"/>
      <c r="L17" s="38"/>
      <c r="M17" s="38"/>
      <c r="N17" s="38"/>
      <c r="O17" s="38"/>
      <c r="P17" s="38"/>
      <c r="Q17" s="48"/>
      <c r="R17" s="38"/>
      <c r="S17" s="39"/>
      <c r="T17" s="40"/>
    </row>
    <row r="18" spans="1:20" ht="30" customHeight="1" x14ac:dyDescent="0.3">
      <c r="A18" s="31"/>
      <c r="B18" s="32"/>
      <c r="C18" s="32"/>
      <c r="D18" s="32"/>
      <c r="E18" s="32"/>
      <c r="F18" s="32"/>
      <c r="G18" s="32"/>
      <c r="H18" s="32"/>
      <c r="I18" s="32"/>
      <c r="J18" s="33"/>
      <c r="K18" s="33"/>
      <c r="L18" s="33"/>
      <c r="M18" s="33"/>
      <c r="N18" s="32"/>
      <c r="O18" s="32"/>
      <c r="P18" s="32"/>
      <c r="Q18" s="34">
        <f>A19</f>
        <v>68190</v>
      </c>
      <c r="R18" s="32"/>
      <c r="S18" s="32"/>
      <c r="T18" s="25">
        <f>SUM(P15:P17)-SUM(R15:R17)</f>
        <v>48502</v>
      </c>
    </row>
    <row r="19" spans="1:20" ht="48.6" x14ac:dyDescent="0.3">
      <c r="A19" s="30">
        <v>68190</v>
      </c>
      <c r="B19" s="13" t="s">
        <v>45</v>
      </c>
      <c r="C19" s="19">
        <v>45652</v>
      </c>
      <c r="D19" s="20">
        <v>4</v>
      </c>
      <c r="E19" s="16">
        <v>395970</v>
      </c>
      <c r="F19" s="16">
        <v>0</v>
      </c>
      <c r="G19" s="16">
        <f>E19-F19</f>
        <v>395970</v>
      </c>
      <c r="H19" s="16">
        <f>ROUND(G19*18%,)</f>
        <v>71275</v>
      </c>
      <c r="I19" s="16">
        <f>G19+H19</f>
        <v>467245</v>
      </c>
      <c r="J19" s="16">
        <f>G19*$J$6</f>
        <v>3959.7000000000003</v>
      </c>
      <c r="K19" s="16">
        <f>G19*5%</f>
        <v>19798.5</v>
      </c>
      <c r="L19" s="16"/>
      <c r="M19" s="16"/>
      <c r="N19" s="16">
        <f>H19</f>
        <v>71275</v>
      </c>
      <c r="O19" s="16">
        <v>0</v>
      </c>
      <c r="P19" s="16">
        <f>ROUND(I19-SUM(J19:O19),)</f>
        <v>372212</v>
      </c>
      <c r="Q19" s="17"/>
      <c r="R19" s="16">
        <v>300000</v>
      </c>
      <c r="S19" s="18" t="s">
        <v>16</v>
      </c>
      <c r="T19" s="24"/>
    </row>
    <row r="20" spans="1:20" ht="30" customHeight="1" x14ac:dyDescent="0.3">
      <c r="A20" s="30">
        <v>68190</v>
      </c>
      <c r="B20" s="37" t="s">
        <v>17</v>
      </c>
      <c r="C20" s="45"/>
      <c r="D20" s="46">
        <v>4</v>
      </c>
      <c r="E20" s="38">
        <f>N19</f>
        <v>71275</v>
      </c>
      <c r="F20" s="38"/>
      <c r="G20" s="38"/>
      <c r="H20" s="38"/>
      <c r="I20" s="38"/>
      <c r="J20" s="47"/>
      <c r="K20" s="38"/>
      <c r="L20" s="38"/>
      <c r="M20" s="38"/>
      <c r="N20" s="38"/>
      <c r="O20" s="38"/>
      <c r="P20" s="38">
        <f>E20</f>
        <v>71275</v>
      </c>
      <c r="Q20" s="48"/>
      <c r="R20" s="38">
        <v>75000</v>
      </c>
      <c r="S20" s="39" t="s">
        <v>19</v>
      </c>
      <c r="T20" s="40"/>
    </row>
    <row r="21" spans="1:20" ht="30" customHeight="1" thickBot="1" x14ac:dyDescent="0.35">
      <c r="A21" s="30">
        <v>68190</v>
      </c>
      <c r="B21" s="37"/>
      <c r="C21" s="45"/>
      <c r="D21" s="46"/>
      <c r="E21" s="38"/>
      <c r="F21" s="38"/>
      <c r="G21" s="38"/>
      <c r="H21" s="38"/>
      <c r="I21" s="38"/>
      <c r="J21" s="47"/>
      <c r="K21" s="38"/>
      <c r="L21" s="38"/>
      <c r="M21" s="38"/>
      <c r="N21" s="38"/>
      <c r="O21" s="38"/>
      <c r="P21" s="38"/>
      <c r="Q21" s="48"/>
      <c r="S21" s="39"/>
      <c r="T21" s="25">
        <f>SUM(P19:P21)-SUM(R19:R21)</f>
        <v>68487</v>
      </c>
    </row>
    <row r="22" spans="1:20" ht="30" customHeight="1" x14ac:dyDescent="0.3">
      <c r="A22" s="28"/>
      <c r="B22" s="41"/>
      <c r="C22" s="41"/>
      <c r="D22" s="41"/>
      <c r="E22" s="41"/>
      <c r="F22" s="41"/>
      <c r="G22" s="41"/>
      <c r="H22" s="41"/>
      <c r="I22" s="41"/>
      <c r="J22" s="41"/>
      <c r="K22" s="42">
        <f t="shared" ref="K22:P22" si="0">SUM(K7:K21)</f>
        <v>49819.65</v>
      </c>
      <c r="L22" s="42">
        <f t="shared" si="0"/>
        <v>41181.800000000003</v>
      </c>
      <c r="M22" s="42">
        <f t="shared" si="0"/>
        <v>41181.800000000003</v>
      </c>
      <c r="N22" s="42">
        <f t="shared" si="0"/>
        <v>179351</v>
      </c>
      <c r="O22" s="42">
        <f t="shared" si="0"/>
        <v>0</v>
      </c>
      <c r="P22" s="42">
        <f t="shared" si="0"/>
        <v>1033597</v>
      </c>
      <c r="Q22" s="41"/>
      <c r="R22" s="42">
        <f>SUM(R7:R20)</f>
        <v>871500</v>
      </c>
      <c r="S22" s="42" t="s">
        <v>4</v>
      </c>
      <c r="T22" s="23"/>
    </row>
    <row r="23" spans="1:20" ht="30" customHeight="1" thickBot="1" x14ac:dyDescent="0.35">
      <c r="A23" s="35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22">
        <f>P22-R22</f>
        <v>162097</v>
      </c>
      <c r="S23" s="22" t="s">
        <v>5</v>
      </c>
      <c r="T23" s="26">
        <f>SUM(T6:T22)</f>
        <v>162097</v>
      </c>
    </row>
    <row r="24" spans="1:20" ht="30" customHeight="1" thickBot="1" x14ac:dyDescent="0.35"/>
    <row r="25" spans="1:20" ht="30" customHeight="1" thickBot="1" x14ac:dyDescent="0.35">
      <c r="F25" s="61" t="s">
        <v>13</v>
      </c>
      <c r="G25" s="62"/>
      <c r="H25" s="62"/>
      <c r="I25" s="63"/>
    </row>
    <row r="26" spans="1:20" ht="30" customHeight="1" thickBot="1" x14ac:dyDescent="0.35">
      <c r="F26" s="68">
        <v>45796</v>
      </c>
      <c r="G26" s="69"/>
      <c r="H26" s="69"/>
      <c r="I26" s="70"/>
    </row>
    <row r="27" spans="1:20" ht="30" customHeight="1" x14ac:dyDescent="0.3">
      <c r="F27" s="64" t="s">
        <v>10</v>
      </c>
      <c r="G27" s="65"/>
      <c r="H27" s="71">
        <f>K22+L22+M22</f>
        <v>132183.25</v>
      </c>
      <c r="I27" s="72"/>
    </row>
    <row r="28" spans="1:20" ht="30" customHeight="1" x14ac:dyDescent="0.3">
      <c r="F28" s="64" t="s">
        <v>11</v>
      </c>
      <c r="G28" s="65"/>
      <c r="H28" s="66">
        <f>O22</f>
        <v>0</v>
      </c>
      <c r="I28" s="67"/>
    </row>
    <row r="29" spans="1:20" ht="30" customHeight="1" x14ac:dyDescent="0.3">
      <c r="F29" s="64" t="s">
        <v>6</v>
      </c>
      <c r="G29" s="65"/>
      <c r="H29" s="66">
        <f>R23</f>
        <v>162097</v>
      </c>
      <c r="I29" s="67"/>
    </row>
    <row r="30" spans="1:20" ht="30" customHeight="1" x14ac:dyDescent="0.3">
      <c r="F30" s="64" t="s">
        <v>7</v>
      </c>
      <c r="G30" s="65"/>
      <c r="H30" s="66" t="s">
        <v>8</v>
      </c>
      <c r="I30" s="67"/>
    </row>
    <row r="31" spans="1:20" ht="30" customHeight="1" thickBot="1" x14ac:dyDescent="0.35">
      <c r="F31" s="57" t="s">
        <v>9</v>
      </c>
      <c r="G31" s="58"/>
      <c r="H31" s="59">
        <f>N22-P9-P12-P16-P20</f>
        <v>0</v>
      </c>
      <c r="I31" s="60"/>
    </row>
  </sheetData>
  <mergeCells count="12">
    <mergeCell ref="F31:G31"/>
    <mergeCell ref="H31:I31"/>
    <mergeCell ref="F25:I25"/>
    <mergeCell ref="F30:G30"/>
    <mergeCell ref="H30:I30"/>
    <mergeCell ref="F26:I26"/>
    <mergeCell ref="F27:G27"/>
    <mergeCell ref="H27:I27"/>
    <mergeCell ref="H29:I29"/>
    <mergeCell ref="F29:G29"/>
    <mergeCell ref="F28:G28"/>
    <mergeCell ref="H28:I2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 GRAM 17</dc:creator>
  <cp:lastModifiedBy>admin</cp:lastModifiedBy>
  <cp:lastPrinted>2022-06-28T06:22:04Z</cp:lastPrinted>
  <dcterms:created xsi:type="dcterms:W3CDTF">2022-06-10T14:11:52Z</dcterms:created>
  <dcterms:modified xsi:type="dcterms:W3CDTF">2025-05-29T17:07:31Z</dcterms:modified>
</cp:coreProperties>
</file>