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nkaj_File_work\Excel\Pankaj\"/>
    </mc:Choice>
  </mc:AlternateContent>
  <bookViews>
    <workbookView xWindow="0" yWindow="0" windowWidth="28800" windowHeight="1350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3" i="2" l="1"/>
  <c r="G38" i="2"/>
  <c r="M38" i="2" s="1"/>
  <c r="Q37" i="2"/>
  <c r="M35" i="2"/>
  <c r="L35" i="2"/>
  <c r="K35" i="2"/>
  <c r="G35" i="2"/>
  <c r="J35" i="2" s="1"/>
  <c r="G33" i="2"/>
  <c r="M33" i="2" s="1"/>
  <c r="M31" i="2"/>
  <c r="L31" i="2"/>
  <c r="K31" i="2"/>
  <c r="J31" i="2"/>
  <c r="I31" i="2"/>
  <c r="H31" i="2"/>
  <c r="N31" i="2" s="1"/>
  <c r="G31" i="2"/>
  <c r="M29" i="2"/>
  <c r="L29" i="2"/>
  <c r="K29" i="2"/>
  <c r="G29" i="2"/>
  <c r="J29" i="2" s="1"/>
  <c r="G28" i="2"/>
  <c r="L28" i="2" s="1"/>
  <c r="Q27" i="2"/>
  <c r="J25" i="2"/>
  <c r="I25" i="2"/>
  <c r="H25" i="2"/>
  <c r="N25" i="2" s="1"/>
  <c r="E26" i="2" s="1"/>
  <c r="P26" i="2" s="1"/>
  <c r="G25" i="2"/>
  <c r="K25" i="2" s="1"/>
  <c r="Q24" i="2"/>
  <c r="M21" i="2"/>
  <c r="G21" i="2"/>
  <c r="L21" i="2" s="1"/>
  <c r="O18" i="2"/>
  <c r="M18" i="2"/>
  <c r="L18" i="2"/>
  <c r="K18" i="2"/>
  <c r="J18" i="2"/>
  <c r="I18" i="2"/>
  <c r="H18" i="2"/>
  <c r="N18" i="2" s="1"/>
  <c r="E19" i="2" s="1"/>
  <c r="P19" i="2" s="1"/>
  <c r="G18" i="2"/>
  <c r="P17" i="2"/>
  <c r="M16" i="2"/>
  <c r="L16" i="2"/>
  <c r="K16" i="2"/>
  <c r="J16" i="2"/>
  <c r="G16" i="2"/>
  <c r="Q15" i="2"/>
  <c r="J12" i="2"/>
  <c r="H12" i="2"/>
  <c r="I12" i="2" s="1"/>
  <c r="G12" i="2"/>
  <c r="M12" i="2" s="1"/>
  <c r="M10" i="2"/>
  <c r="L10" i="2"/>
  <c r="K10" i="2"/>
  <c r="J10" i="2"/>
  <c r="G10" i="2"/>
  <c r="P9" i="2"/>
  <c r="O8" i="2"/>
  <c r="O43" i="2" s="1"/>
  <c r="H49" i="2" s="1"/>
  <c r="G8" i="2"/>
  <c r="M8" i="2" s="1"/>
  <c r="Q7" i="2"/>
  <c r="P25" i="2" l="1"/>
  <c r="T27" i="2" s="1"/>
  <c r="P31" i="2"/>
  <c r="P18" i="2"/>
  <c r="M28" i="2"/>
  <c r="M43" i="2" s="1"/>
  <c r="H8" i="2"/>
  <c r="N8" i="2" s="1"/>
  <c r="H33" i="2"/>
  <c r="N33" i="2" s="1"/>
  <c r="E34" i="2" s="1"/>
  <c r="P34" i="2" s="1"/>
  <c r="H38" i="2"/>
  <c r="N38" i="2" s="1"/>
  <c r="H52" i="2" s="1"/>
  <c r="K12" i="2"/>
  <c r="H21" i="2"/>
  <c r="N21" i="2" s="1"/>
  <c r="E22" i="2" s="1"/>
  <c r="P22" i="2" s="1"/>
  <c r="H28" i="2"/>
  <c r="N28" i="2" s="1"/>
  <c r="E30" i="2" s="1"/>
  <c r="P30" i="2" s="1"/>
  <c r="I33" i="2"/>
  <c r="P33" i="2" s="1"/>
  <c r="J8" i="2"/>
  <c r="L12" i="2"/>
  <c r="P12" i="2" s="1"/>
  <c r="H29" i="2"/>
  <c r="N29" i="2" s="1"/>
  <c r="E32" i="2" s="1"/>
  <c r="P32" i="2" s="1"/>
  <c r="J33" i="2"/>
  <c r="J38" i="2"/>
  <c r="K8" i="2"/>
  <c r="K43" i="2" s="1"/>
  <c r="H10" i="2"/>
  <c r="N10" i="2" s="1"/>
  <c r="E11" i="2" s="1"/>
  <c r="P11" i="2" s="1"/>
  <c r="H16" i="2"/>
  <c r="N16" i="2" s="1"/>
  <c r="J21" i="2"/>
  <c r="J28" i="2"/>
  <c r="I29" i="2"/>
  <c r="P29" i="2" s="1"/>
  <c r="K33" i="2"/>
  <c r="H35" i="2"/>
  <c r="N35" i="2" s="1"/>
  <c r="E36" i="2" s="1"/>
  <c r="P36" i="2" s="1"/>
  <c r="K38" i="2"/>
  <c r="L8" i="2"/>
  <c r="N12" i="2"/>
  <c r="E13" i="2" s="1"/>
  <c r="P13" i="2" s="1"/>
  <c r="K21" i="2"/>
  <c r="K28" i="2"/>
  <c r="L33" i="2"/>
  <c r="L38" i="2"/>
  <c r="I35" i="2" l="1"/>
  <c r="P35" i="2" s="1"/>
  <c r="I16" i="2"/>
  <c r="P16" i="2" s="1"/>
  <c r="I28" i="2"/>
  <c r="P28" i="2" s="1"/>
  <c r="T37" i="2" s="1"/>
  <c r="I10" i="2"/>
  <c r="P10" i="2" s="1"/>
  <c r="L43" i="2"/>
  <c r="I21" i="2"/>
  <c r="P21" i="2" s="1"/>
  <c r="I8" i="2"/>
  <c r="P8" i="2" s="1"/>
  <c r="H48" i="2"/>
  <c r="I38" i="2"/>
  <c r="P38" i="2" s="1"/>
  <c r="T41" i="2" s="1"/>
  <c r="N43" i="2"/>
  <c r="T14" i="2" l="1"/>
  <c r="P43" i="2"/>
  <c r="R44" i="2" s="1"/>
  <c r="H50" i="2" s="1"/>
  <c r="T24" i="2"/>
  <c r="T44" i="2" l="1"/>
</calcChain>
</file>

<file path=xl/sharedStrings.xml><?xml version="1.0" encoding="utf-8"?>
<sst xmlns="http://schemas.openxmlformats.org/spreadsheetml/2006/main" count="91" uniqueCount="71">
  <si>
    <t>Amount</t>
  </si>
  <si>
    <t>UTR</t>
  </si>
  <si>
    <t>Pipeline Laying work</t>
  </si>
  <si>
    <t>Hold Amount For Quantity excess against DPR</t>
  </si>
  <si>
    <t>Adampur Village Pipeline laying work</t>
  </si>
  <si>
    <t>20-09-2023 NEFT/AXISP00426184644/RIUP23/2163/RANA CONTRACTOR/HDFC0004332 148500.00</t>
  </si>
  <si>
    <t>Chadaw Village Pipeline laying work</t>
  </si>
  <si>
    <t>16-10-2023 NEFT/AXISP00434684639/RIUP23/2641/RANA CONTRACTOR/HDFC0004332 154194.00</t>
  </si>
  <si>
    <t xml:space="preserve">Bhunta village Boundary wall </t>
  </si>
  <si>
    <t>Total Paid</t>
  </si>
  <si>
    <t>Balance Payable</t>
  </si>
  <si>
    <t>GST</t>
  </si>
  <si>
    <t>07-11-2023 NEFT/AXISP00441165817/RIUP23/3016/RANA CONTRACTOR/HDFC0004332 168807.00</t>
  </si>
  <si>
    <t>Bhunta village Pipe line work</t>
  </si>
  <si>
    <t>30-09-2023 NEFT/AXISP00428978261/RIUP23/2387/RANA CONTRACTOR/PUNB0165910 428613.00</t>
  </si>
  <si>
    <t>09-11-2023 NEFT/AXISP00442779063/RIUP23/3200/RANA CONTRACTOR/PUNB0165910 49500.00</t>
  </si>
  <si>
    <t>18-11-2023 NEFT/AXISP00445057534/RIUP23/3308/RANA CONTRACTOR/HDFC0004332 41938.00</t>
  </si>
  <si>
    <t>12-12-2023 NEFT/AXISP00451877865/RIUP23/3697/RANA CONTRACTOR/HDFC0004332 99000.00</t>
  </si>
  <si>
    <t>18-11-2023 NEFT/AXISP00445057533/RIUP23/3307/RANA CONTRACTOR/HDFC0004332 86575.00</t>
  </si>
  <si>
    <t>24-11-2023 NEFT/AXISP00446428094/RIUP23/3354/RANA CONTRACTOR/PUNB0165910 242826.00</t>
  </si>
  <si>
    <t>27-12-2023 NEFT/AXISP00455698582/RIUP23/3777/RANA CONTRACTOR/PUNB0165910 114746.00</t>
  </si>
  <si>
    <t xml:space="preserve">09-01-2024 NEFT/AXISP00460826666/RIUP23/4095/RANA CONTRACTOR/HDFC0004332 27691.00
</t>
  </si>
  <si>
    <t>09-01-2024 NEFT/AXISP00460826667/RIUP23/4096/RANA CONTRACTOR/HDFC0004332 42872.00</t>
  </si>
  <si>
    <t>Advance / Surplus</t>
  </si>
  <si>
    <t>Debit</t>
  </si>
  <si>
    <t>Nil</t>
  </si>
  <si>
    <t>Rana Contractor</t>
  </si>
  <si>
    <t>16-01-2024 NEFT/AXISP00462742315/RIUP23/4274/RANA CONTRACTOR/HDFC0004332 49500.00</t>
  </si>
  <si>
    <t>remark</t>
  </si>
  <si>
    <t>Chadhaw Village Pipeline laying work</t>
  </si>
  <si>
    <t>07-03-2024 NEFT/AXISP00478081316/RIUP23/5038/RANA CONTRACTOR/HDFC0004332 ₹ 39,600.00</t>
  </si>
  <si>
    <t>01-03-2024 NEFT/AXISP00475963219/RIUP23/4930/RANA CONTRACTOR/HDFC0004332 ₹ 39,600.00</t>
  </si>
  <si>
    <t>28-02-2024 NEFT/AXISP00474663212/RIUP23/4738/RANA CONTRACTOR/PUNB0165910 46499.00</t>
  </si>
  <si>
    <t>Debit hold amount</t>
  </si>
  <si>
    <t>GST Remaining</t>
  </si>
  <si>
    <t>02-05-2024 NEFT/AXISP00496371081/RIUP24/0196/RANA CONTRACTOR/PUNB0165910 ₹ 23,280.00</t>
  </si>
  <si>
    <t>02-05-2024 NEFT/AXISP00496371080/RIUP24/0197/RANA CONTRACTOR/PUNB0165910 ₹ 1,07,480.00</t>
  </si>
  <si>
    <t>Total Hold  ( SD+ OC + HT )</t>
  </si>
  <si>
    <t xml:space="preserve">DPR Excess Hold </t>
  </si>
  <si>
    <t>29.05.24</t>
  </si>
  <si>
    <t>BY ABHAY</t>
  </si>
  <si>
    <t>28-05-2024 NEFT/AXISP00503313478/RIUP23/4954/RANA CONTRACTOR/PUNB0165910 8833.00</t>
  </si>
  <si>
    <t>28-05-2024 NEFT/AXISP00503313480/RIUP23/4955/RANA CONTRACTOR/PUNB0165910 120000.00</t>
  </si>
  <si>
    <t>12-06-2024 NEFT/AXISP00508731082/RIUP24/0126/RANA CONTRACTOR (S/HDFC0004332 92481.00</t>
  </si>
  <si>
    <t>1 bill</t>
  </si>
  <si>
    <t>03-08-2024 NEFT/AXISP00524511257/RIUP24/0194/RANA CONTRACTOR/HDFC0004332 32128.00</t>
  </si>
  <si>
    <t>03-08-2024 NEFT/AXISP00524511263/RIUP24/0897/RANA CONTRACTOR/PUNB0165910 117335.00</t>
  </si>
  <si>
    <t>04-09-2024 NEFT/AXISP00536083004/RIUP24/0898/RANA CONTRACTOR/PUNB0165910 92635.00</t>
  </si>
  <si>
    <t>4 &amp; 5</t>
  </si>
  <si>
    <t xml:space="preserve">subcontactor name </t>
  </si>
  <si>
    <t>state name</t>
  </si>
  <si>
    <t>district name</t>
  </si>
  <si>
    <t>block name</t>
  </si>
  <si>
    <t>Uttar Pradesh</t>
  </si>
  <si>
    <t>Shamli</t>
  </si>
  <si>
    <t xml:space="preserve">DABHERI VILLAGE PIPE LINE WORK 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</si>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</sst>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0"/>
      <color theme="1"/>
      <name val="Comic Sans MS"/>
      <family val="4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omic Sans MS"/>
      <family val="4"/>
    </font>
    <font>
      <sz val="10"/>
      <color rgb="FFFF0000"/>
      <name val="Comic Sans MS"/>
      <family val="4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0">
    <xf numFmtId="0" fontId="0" fillId="0" borderId="0" xfId="0"/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 wrapText="1"/>
    </xf>
    <xf numFmtId="15" fontId="7" fillId="2" borderId="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43" fontId="7" fillId="2" borderId="6" xfId="1" applyNumberFormat="1" applyFont="1" applyFill="1" applyBorder="1" applyAlignment="1">
      <alignment vertical="center"/>
    </xf>
    <xf numFmtId="0" fontId="8" fillId="2" borderId="6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vertical="center"/>
    </xf>
    <xf numFmtId="15" fontId="3" fillId="2" borderId="6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3" fontId="3" fillId="2" borderId="6" xfId="1" applyNumberFormat="1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165" fontId="7" fillId="2" borderId="6" xfId="1" applyNumberFormat="1" applyFont="1" applyFill="1" applyBorder="1" applyAlignment="1">
      <alignment vertical="center"/>
    </xf>
    <xf numFmtId="0" fontId="9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43" fontId="0" fillId="2" borderId="6" xfId="0" applyNumberFormat="1" applyFill="1" applyBorder="1" applyAlignment="1">
      <alignment vertical="center"/>
    </xf>
    <xf numFmtId="43" fontId="0" fillId="2" borderId="7" xfId="0" applyNumberFormat="1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43" fontId="12" fillId="2" borderId="6" xfId="1" applyNumberFormat="1" applyFont="1" applyFill="1" applyBorder="1" applyAlignment="1">
      <alignment vertical="center"/>
    </xf>
    <xf numFmtId="43" fontId="13" fillId="2" borderId="6" xfId="1" applyNumberFormat="1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9" fontId="3" fillId="3" borderId="6" xfId="1" applyNumberFormat="1" applyFont="1" applyFill="1" applyBorder="1" applyAlignment="1">
      <alignment vertical="center"/>
    </xf>
    <xf numFmtId="0" fontId="5" fillId="4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7" fillId="2" borderId="11" xfId="0" applyFont="1" applyFill="1" applyBorder="1" applyAlignment="1">
      <alignment horizontal="center" vertical="center" wrapText="1"/>
    </xf>
    <xf numFmtId="43" fontId="7" fillId="2" borderId="11" xfId="1" applyNumberFormat="1" applyFont="1" applyFill="1" applyBorder="1" applyAlignment="1">
      <alignment vertical="center"/>
    </xf>
    <xf numFmtId="43" fontId="5" fillId="2" borderId="11" xfId="1" applyNumberFormat="1" applyFont="1" applyFill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0" fillId="2" borderId="11" xfId="0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5" fillId="2" borderId="5" xfId="1" applyNumberFormat="1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9" fontId="3" fillId="3" borderId="10" xfId="1" applyNumberFormat="1" applyFont="1" applyFill="1" applyBorder="1" applyAlignment="1">
      <alignment vertical="center"/>
    </xf>
    <xf numFmtId="0" fontId="5" fillId="4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9" fontId="13" fillId="2" borderId="7" xfId="1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/>
    </xf>
    <xf numFmtId="15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65" fontId="7" fillId="2" borderId="11" xfId="1" applyNumberFormat="1" applyFont="1" applyFill="1" applyBorder="1" applyAlignment="1">
      <alignment vertical="center"/>
    </xf>
    <xf numFmtId="0" fontId="8" fillId="2" borderId="11" xfId="0" applyFont="1" applyFill="1" applyBorder="1" applyAlignment="1">
      <alignment horizontal="center" vertical="center" wrapText="1"/>
    </xf>
    <xf numFmtId="43" fontId="12" fillId="5" borderId="6" xfId="1" applyNumberFormat="1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6" fillId="0" borderId="0" xfId="0" applyFont="1"/>
    <xf numFmtId="0" fontId="0" fillId="0" borderId="0" xfId="0" applyFont="1"/>
    <xf numFmtId="0" fontId="6" fillId="2" borderId="5" xfId="0" applyFont="1" applyFill="1" applyBorder="1" applyAlignment="1">
      <alignment horizontal="center" vertical="center" wrapText="1"/>
    </xf>
    <xf numFmtId="14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43" fontId="14" fillId="2" borderId="5" xfId="1" applyNumberFormat="1" applyFont="1" applyFill="1" applyBorder="1" applyAlignment="1">
      <alignment horizontal="center" vertical="center"/>
    </xf>
    <xf numFmtId="43" fontId="6" fillId="2" borderId="5" xfId="1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43" fontId="10" fillId="2" borderId="14" xfId="1" applyNumberFormat="1" applyFont="1" applyFill="1" applyBorder="1" applyAlignment="1">
      <alignment horizontal="center" vertical="center"/>
    </xf>
    <xf numFmtId="43" fontId="10" fillId="2" borderId="15" xfId="1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43" fontId="10" fillId="2" borderId="16" xfId="1" applyNumberFormat="1" applyFont="1" applyFill="1" applyBorder="1" applyAlignment="1">
      <alignment horizontal="center" vertical="center"/>
    </xf>
    <xf numFmtId="43" fontId="10" fillId="2" borderId="17" xfId="1" applyNumberFormat="1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14" fontId="11" fillId="2" borderId="8" xfId="1" applyNumberFormat="1" applyFont="1" applyFill="1" applyBorder="1" applyAlignment="1">
      <alignment horizontal="center" vertical="center"/>
    </xf>
    <xf numFmtId="43" fontId="11" fillId="2" borderId="3" xfId="1" applyNumberFormat="1" applyFont="1" applyFill="1" applyBorder="1" applyAlignment="1">
      <alignment horizontal="center" vertical="center"/>
    </xf>
    <xf numFmtId="43" fontId="11" fillId="2" borderId="9" xfId="1" applyNumberFormat="1" applyFont="1" applyFill="1" applyBorder="1" applyAlignment="1">
      <alignment horizontal="center" vertical="center"/>
    </xf>
    <xf numFmtId="43" fontId="10" fillId="2" borderId="12" xfId="1" applyNumberFormat="1" applyFont="1" applyFill="1" applyBorder="1" applyAlignment="1">
      <alignment horizontal="center" vertical="center"/>
    </xf>
    <xf numFmtId="43" fontId="10" fillId="2" borderId="13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2"/>
  <sheetViews>
    <sheetView tabSelected="1" workbookViewId="0">
      <selection activeCell="B8" sqref="B8"/>
    </sheetView>
  </sheetViews>
  <sheetFormatPr defaultColWidth="9" defaultRowHeight="15" x14ac:dyDescent="0.25"/>
  <cols>
    <col min="1" max="1" width="20.85546875" style="1" customWidth="1"/>
    <col min="2" max="2" width="30" style="2" customWidth="1"/>
    <col min="3" max="3" width="15.5703125" style="2" customWidth="1"/>
    <col min="4" max="4" width="11.5703125" style="2" bestFit="1" customWidth="1"/>
    <col min="5" max="5" width="13.28515625" style="2" bestFit="1" customWidth="1"/>
    <col min="6" max="6" width="13.28515625" style="2" customWidth="1"/>
    <col min="7" max="7" width="17.85546875" style="2" customWidth="1"/>
    <col min="8" max="8" width="14.7109375" style="11" customWidth="1"/>
    <col min="9" max="9" width="12.85546875" style="11" bestFit="1" customWidth="1"/>
    <col min="10" max="10" width="10.7109375" style="2" bestFit="1" customWidth="1"/>
    <col min="11" max="11" width="13.42578125" style="2" customWidth="1"/>
    <col min="12" max="13" width="15.7109375" style="2" customWidth="1"/>
    <col min="14" max="16" width="14.85546875" style="2" customWidth="1"/>
    <col min="17" max="17" width="10.5703125" style="2" bestFit="1" customWidth="1"/>
    <col min="18" max="18" width="18.85546875" style="2" bestFit="1" customWidth="1"/>
    <col min="19" max="19" width="87.140625" style="2" bestFit="1" customWidth="1"/>
    <col min="20" max="20" width="13.42578125" style="2" customWidth="1"/>
    <col min="21" max="16384" width="9" style="2"/>
  </cols>
  <sheetData>
    <row r="1" spans="1:20" x14ac:dyDescent="0.25">
      <c r="A1" s="66" t="s">
        <v>49</v>
      </c>
      <c r="B1" s="1" t="s">
        <v>26</v>
      </c>
      <c r="E1" s="3"/>
      <c r="F1" s="3"/>
      <c r="G1" s="3"/>
      <c r="H1" s="4"/>
      <c r="I1" s="4"/>
    </row>
    <row r="2" spans="1:20" ht="21" x14ac:dyDescent="0.25">
      <c r="A2" s="67" t="s">
        <v>50</v>
      </c>
      <c r="B2" s="68" t="s">
        <v>53</v>
      </c>
      <c r="C2" s="5"/>
      <c r="D2" s="5" t="s">
        <v>26</v>
      </c>
      <c r="H2" s="12" t="s">
        <v>2</v>
      </c>
      <c r="I2" s="6"/>
      <c r="J2" s="7"/>
      <c r="K2" s="7"/>
      <c r="L2" s="7"/>
      <c r="M2" s="7"/>
      <c r="N2" s="7"/>
      <c r="O2" s="7"/>
      <c r="P2" s="7"/>
      <c r="Q2" s="7"/>
    </row>
    <row r="3" spans="1:20" ht="21.75" thickBot="1" x14ac:dyDescent="0.3">
      <c r="A3" s="67" t="s">
        <v>51</v>
      </c>
      <c r="B3" s="68" t="s">
        <v>54</v>
      </c>
      <c r="C3" s="5"/>
      <c r="D3" s="5"/>
      <c r="H3" s="12"/>
      <c r="I3" s="6"/>
      <c r="J3" s="7"/>
      <c r="K3" s="7"/>
      <c r="L3" s="7"/>
      <c r="M3" s="7"/>
      <c r="N3" s="7"/>
      <c r="O3" s="7"/>
      <c r="P3" s="7"/>
      <c r="Q3" s="7"/>
    </row>
    <row r="4" spans="1:20" ht="15.75" thickBot="1" x14ac:dyDescent="0.3">
      <c r="A4" s="67" t="s">
        <v>52</v>
      </c>
      <c r="B4" s="68" t="s">
        <v>54</v>
      </c>
      <c r="C4" s="8"/>
      <c r="D4" s="8"/>
      <c r="E4" s="8"/>
      <c r="F4" s="7"/>
      <c r="G4" s="7"/>
      <c r="H4" s="9"/>
      <c r="I4" s="9"/>
      <c r="J4" s="7"/>
      <c r="K4" s="7"/>
      <c r="L4" s="7"/>
      <c r="M4" s="7"/>
      <c r="Q4" s="32" t="s">
        <v>39</v>
      </c>
      <c r="R4" s="10" t="s">
        <v>40</v>
      </c>
      <c r="S4" s="10"/>
    </row>
    <row r="5" spans="1:20" ht="40.5" x14ac:dyDescent="0.25">
      <c r="A5" s="35" t="s">
        <v>56</v>
      </c>
      <c r="B5" s="69" t="s">
        <v>57</v>
      </c>
      <c r="C5" s="70" t="s">
        <v>58</v>
      </c>
      <c r="D5" s="71" t="s">
        <v>59</v>
      </c>
      <c r="E5" s="69" t="s">
        <v>60</v>
      </c>
      <c r="F5" s="69" t="s">
        <v>61</v>
      </c>
      <c r="G5" s="71" t="s">
        <v>62</v>
      </c>
      <c r="H5" s="72" t="s">
        <v>63</v>
      </c>
      <c r="I5" s="73" t="s">
        <v>0</v>
      </c>
      <c r="J5" s="69" t="s">
        <v>64</v>
      </c>
      <c r="K5" s="69" t="s">
        <v>65</v>
      </c>
      <c r="L5" s="69" t="s">
        <v>66</v>
      </c>
      <c r="M5" s="69" t="s">
        <v>67</v>
      </c>
      <c r="N5" s="36" t="s">
        <v>68</v>
      </c>
      <c r="O5" s="36" t="s">
        <v>3</v>
      </c>
      <c r="P5" s="36" t="s">
        <v>69</v>
      </c>
      <c r="Q5" s="36"/>
      <c r="R5" s="69" t="s">
        <v>70</v>
      </c>
      <c r="S5" s="69" t="s">
        <v>1</v>
      </c>
      <c r="T5" s="28"/>
    </row>
    <row r="6" spans="1:20" ht="15.75" thickBot="1" x14ac:dyDescent="0.3">
      <c r="A6" s="42"/>
      <c r="B6" s="43"/>
      <c r="C6" s="43"/>
      <c r="D6" s="43"/>
      <c r="E6" s="43"/>
      <c r="F6" s="43"/>
      <c r="G6" s="43"/>
      <c r="H6" s="43"/>
      <c r="I6" s="43"/>
      <c r="J6" s="57">
        <v>0.01</v>
      </c>
      <c r="K6" s="57">
        <v>0.05</v>
      </c>
      <c r="L6" s="58">
        <v>0.1</v>
      </c>
      <c r="M6" s="57">
        <v>0.1</v>
      </c>
      <c r="N6" s="43"/>
      <c r="O6" s="43"/>
      <c r="P6" s="43"/>
      <c r="Q6" s="59"/>
      <c r="R6" s="43"/>
      <c r="S6" s="43"/>
      <c r="T6" s="60" t="s">
        <v>28</v>
      </c>
    </row>
    <row r="7" spans="1:20" x14ac:dyDescent="0.25">
      <c r="A7" s="52"/>
      <c r="B7" s="53"/>
      <c r="C7" s="53"/>
      <c r="D7" s="53"/>
      <c r="E7" s="53"/>
      <c r="F7" s="53"/>
      <c r="G7" s="53"/>
      <c r="H7" s="53"/>
      <c r="I7" s="53"/>
      <c r="J7" s="54"/>
      <c r="K7" s="54"/>
      <c r="L7" s="54"/>
      <c r="M7" s="54"/>
      <c r="N7" s="53"/>
      <c r="O7" s="53"/>
      <c r="P7" s="53"/>
      <c r="Q7" s="55">
        <f>A8</f>
        <v>58787</v>
      </c>
      <c r="R7" s="53"/>
      <c r="S7" s="53"/>
      <c r="T7" s="56"/>
    </row>
    <row r="8" spans="1:20" ht="30" x14ac:dyDescent="0.25">
      <c r="A8" s="37">
        <v>58787</v>
      </c>
      <c r="B8" s="14" t="s">
        <v>4</v>
      </c>
      <c r="C8" s="15">
        <v>45098</v>
      </c>
      <c r="D8" s="16">
        <v>1</v>
      </c>
      <c r="E8" s="17">
        <v>625083</v>
      </c>
      <c r="F8" s="17">
        <v>144112</v>
      </c>
      <c r="G8" s="17">
        <f>E8-F8</f>
        <v>480971</v>
      </c>
      <c r="H8" s="17">
        <f>ROUND(G8*18%,)</f>
        <v>86575</v>
      </c>
      <c r="I8" s="17">
        <f>G8+H8</f>
        <v>567546</v>
      </c>
      <c r="J8" s="17">
        <f>G8*$J$6</f>
        <v>4809.71</v>
      </c>
      <c r="K8" s="17">
        <f>G8*5%</f>
        <v>24048.550000000003</v>
      </c>
      <c r="L8" s="17">
        <f>G8*10%</f>
        <v>48097.100000000006</v>
      </c>
      <c r="M8" s="17">
        <f>G8*10%</f>
        <v>48097.100000000006</v>
      </c>
      <c r="N8" s="65">
        <f>H8</f>
        <v>86575</v>
      </c>
      <c r="O8" s="17">
        <f>53224</f>
        <v>53224</v>
      </c>
      <c r="P8" s="17">
        <f>ROUND(I8-SUM(J8:O8),)</f>
        <v>302695</v>
      </c>
      <c r="Q8" s="18"/>
      <c r="R8" s="33">
        <v>148500</v>
      </c>
      <c r="S8" s="19" t="s">
        <v>5</v>
      </c>
      <c r="T8" s="29"/>
    </row>
    <row r="9" spans="1:20" x14ac:dyDescent="0.25">
      <c r="A9" s="37">
        <v>58787</v>
      </c>
      <c r="B9" s="14" t="s">
        <v>11</v>
      </c>
      <c r="C9" s="20">
        <v>45245</v>
      </c>
      <c r="D9" s="21">
        <v>1</v>
      </c>
      <c r="E9" s="22">
        <v>86574.78</v>
      </c>
      <c r="F9" s="22"/>
      <c r="G9" s="17"/>
      <c r="H9" s="17"/>
      <c r="I9" s="17"/>
      <c r="J9" s="17"/>
      <c r="K9" s="17"/>
      <c r="L9" s="17"/>
      <c r="M9" s="17"/>
      <c r="N9" s="17"/>
      <c r="O9" s="17"/>
      <c r="P9" s="65">
        <f>E9</f>
        <v>86574.78</v>
      </c>
      <c r="Q9" s="23"/>
      <c r="R9" s="34">
        <v>154194</v>
      </c>
      <c r="S9" s="19" t="s">
        <v>7</v>
      </c>
      <c r="T9" s="29"/>
    </row>
    <row r="10" spans="1:20" ht="30" x14ac:dyDescent="0.25">
      <c r="A10" s="37">
        <v>58787</v>
      </c>
      <c r="B10" s="14" t="s">
        <v>4</v>
      </c>
      <c r="C10" s="15">
        <v>45271</v>
      </c>
      <c r="D10" s="16">
        <v>6</v>
      </c>
      <c r="E10" s="17">
        <v>61413</v>
      </c>
      <c r="F10" s="17">
        <v>19159.5</v>
      </c>
      <c r="G10" s="17">
        <f>E10-F10</f>
        <v>42253.5</v>
      </c>
      <c r="H10" s="17">
        <f>ROUND(G10*18%,)</f>
        <v>7606</v>
      </c>
      <c r="I10" s="17">
        <f>G10+H10</f>
        <v>49859.5</v>
      </c>
      <c r="J10" s="17">
        <f>G10*$J$6</f>
        <v>422.53500000000003</v>
      </c>
      <c r="K10" s="17">
        <f>G10*5%</f>
        <v>2112.6750000000002</v>
      </c>
      <c r="L10" s="17">
        <f>G10*10%</f>
        <v>4225.3500000000004</v>
      </c>
      <c r="M10" s="17">
        <f>G10*10%</f>
        <v>4225.3500000000004</v>
      </c>
      <c r="N10" s="65">
        <f>H10</f>
        <v>7606</v>
      </c>
      <c r="O10" s="17">
        <v>41495</v>
      </c>
      <c r="P10" s="17">
        <f>ROUND(I10-SUM(J10:O10),)</f>
        <v>-10227</v>
      </c>
      <c r="Q10" s="23"/>
      <c r="R10" s="34">
        <v>86575</v>
      </c>
      <c r="S10" s="19" t="s">
        <v>18</v>
      </c>
      <c r="T10" s="29"/>
    </row>
    <row r="11" spans="1:20" x14ac:dyDescent="0.25">
      <c r="A11" s="37">
        <v>58787</v>
      </c>
      <c r="B11" s="14" t="s">
        <v>11</v>
      </c>
      <c r="C11" s="20"/>
      <c r="D11" s="21">
        <v>6</v>
      </c>
      <c r="E11" s="22">
        <f>N10</f>
        <v>7606</v>
      </c>
      <c r="F11" s="22"/>
      <c r="G11" s="17"/>
      <c r="H11" s="17"/>
      <c r="I11" s="17"/>
      <c r="J11" s="17"/>
      <c r="K11" s="17"/>
      <c r="L11" s="17"/>
      <c r="M11" s="17"/>
      <c r="N11" s="17"/>
      <c r="O11" s="17"/>
      <c r="P11" s="65">
        <f>E11</f>
        <v>7606</v>
      </c>
      <c r="Q11" s="23"/>
      <c r="R11" s="34">
        <v>49500</v>
      </c>
      <c r="S11" s="19" t="s">
        <v>27</v>
      </c>
      <c r="T11" s="29"/>
    </row>
    <row r="12" spans="1:20" ht="30" x14ac:dyDescent="0.25">
      <c r="A12" s="37">
        <v>58787</v>
      </c>
      <c r="B12" s="14" t="s">
        <v>4</v>
      </c>
      <c r="C12" s="15">
        <v>45473</v>
      </c>
      <c r="D12" s="16">
        <v>15</v>
      </c>
      <c r="E12" s="17">
        <v>303866</v>
      </c>
      <c r="F12" s="17"/>
      <c r="G12" s="17">
        <f t="shared" ref="G12" si="0">E12-F12</f>
        <v>303866</v>
      </c>
      <c r="H12" s="17">
        <f t="shared" ref="H12" si="1">ROUND(G12*18%,)</f>
        <v>54696</v>
      </c>
      <c r="I12" s="17">
        <f t="shared" ref="I12" si="2">G12+H12</f>
        <v>358562</v>
      </c>
      <c r="J12" s="17">
        <f t="shared" ref="J12" si="3">G12*$J$6</f>
        <v>3038.66</v>
      </c>
      <c r="K12" s="17">
        <f t="shared" ref="K12" si="4">G12*5%</f>
        <v>15193.300000000001</v>
      </c>
      <c r="L12" s="17">
        <f t="shared" ref="L12" si="5">G12*10%</f>
        <v>30386.600000000002</v>
      </c>
      <c r="M12" s="17">
        <f t="shared" ref="M12" si="6">G12*10%</f>
        <v>30386.600000000002</v>
      </c>
      <c r="N12" s="17">
        <f t="shared" ref="N12" si="7">H12</f>
        <v>54696</v>
      </c>
      <c r="O12" s="17"/>
      <c r="P12" s="17">
        <f t="shared" ref="P12" si="8">ROUND(I12-SUM(J12:O12),)</f>
        <v>224861</v>
      </c>
      <c r="Q12" s="23"/>
      <c r="R12" s="34">
        <v>39600</v>
      </c>
      <c r="S12" s="19" t="s">
        <v>31</v>
      </c>
      <c r="T12" s="29"/>
    </row>
    <row r="13" spans="1:20" x14ac:dyDescent="0.25">
      <c r="A13" s="37">
        <v>58787</v>
      </c>
      <c r="B13" s="14" t="s">
        <v>11</v>
      </c>
      <c r="C13" s="20"/>
      <c r="D13" s="21">
        <v>15</v>
      </c>
      <c r="E13" s="22">
        <f>N12</f>
        <v>54696</v>
      </c>
      <c r="F13" s="22"/>
      <c r="G13" s="17"/>
      <c r="H13" s="17"/>
      <c r="I13" s="17"/>
      <c r="J13" s="17"/>
      <c r="K13" s="17"/>
      <c r="L13" s="17"/>
      <c r="M13" s="17"/>
      <c r="N13" s="17"/>
      <c r="O13" s="17"/>
      <c r="P13" s="65">
        <f>E13</f>
        <v>54696</v>
      </c>
      <c r="Q13" s="23"/>
      <c r="R13" s="22"/>
      <c r="S13" s="19"/>
      <c r="T13" s="29"/>
    </row>
    <row r="14" spans="1:20" x14ac:dyDescent="0.25">
      <c r="A14" s="37">
        <v>58787</v>
      </c>
      <c r="B14" s="14"/>
      <c r="C14" s="15"/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23"/>
      <c r="R14" s="22"/>
      <c r="S14" s="19"/>
      <c r="T14" s="30">
        <f>SUM(P8:P14)-SUM(R8:R14)</f>
        <v>187836.78000000003</v>
      </c>
    </row>
    <row r="15" spans="1:20" x14ac:dyDescent="0.25">
      <c r="A15" s="38"/>
      <c r="B15" s="39"/>
      <c r="C15" s="39"/>
      <c r="D15" s="39"/>
      <c r="E15" s="39"/>
      <c r="F15" s="39"/>
      <c r="G15" s="39"/>
      <c r="H15" s="39"/>
      <c r="I15" s="39"/>
      <c r="J15" s="40"/>
      <c r="K15" s="40"/>
      <c r="L15" s="40"/>
      <c r="M15" s="40"/>
      <c r="N15" s="39"/>
      <c r="O15" s="39"/>
      <c r="P15" s="39"/>
      <c r="Q15" s="41">
        <f>A16</f>
        <v>58780</v>
      </c>
      <c r="R15" s="39"/>
      <c r="S15" s="39"/>
      <c r="T15" s="29"/>
    </row>
    <row r="16" spans="1:20" ht="30" x14ac:dyDescent="0.25">
      <c r="A16" s="37">
        <v>58780</v>
      </c>
      <c r="B16" s="14" t="s">
        <v>6</v>
      </c>
      <c r="C16" s="15">
        <v>45226</v>
      </c>
      <c r="D16" s="16">
        <v>3</v>
      </c>
      <c r="E16" s="17">
        <v>341074</v>
      </c>
      <c r="F16" s="17">
        <v>108084</v>
      </c>
      <c r="G16" s="17">
        <f>E16-F16</f>
        <v>232990</v>
      </c>
      <c r="H16" s="17">
        <f>ROUND(G16*18%,)</f>
        <v>41938</v>
      </c>
      <c r="I16" s="17">
        <f>G16+H16</f>
        <v>274928</v>
      </c>
      <c r="J16" s="24">
        <f>G16*$J$6</f>
        <v>2329.9</v>
      </c>
      <c r="K16" s="17">
        <f>G16*5%</f>
        <v>11649.5</v>
      </c>
      <c r="L16" s="17">
        <f>G16*10%</f>
        <v>23299</v>
      </c>
      <c r="M16" s="17">
        <f>G16*10%</f>
        <v>23299</v>
      </c>
      <c r="N16" s="65">
        <f>H16</f>
        <v>41938</v>
      </c>
      <c r="O16" s="17">
        <v>3605</v>
      </c>
      <c r="P16" s="17">
        <f>ROUND(I16-SUM(J16:O16),)</f>
        <v>168808</v>
      </c>
      <c r="Q16" s="18"/>
      <c r="R16" s="33">
        <v>168807</v>
      </c>
      <c r="S16" s="19" t="s">
        <v>12</v>
      </c>
      <c r="T16" s="29"/>
    </row>
    <row r="17" spans="1:87" ht="16.5" x14ac:dyDescent="0.25">
      <c r="A17" s="37">
        <v>58780</v>
      </c>
      <c r="B17" s="14" t="s">
        <v>11</v>
      </c>
      <c r="C17" s="15">
        <v>45245</v>
      </c>
      <c r="D17" s="16">
        <v>3</v>
      </c>
      <c r="E17" s="17">
        <v>41938.199999999997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65">
        <f>E17</f>
        <v>41938.199999999997</v>
      </c>
      <c r="Q17" s="18"/>
      <c r="R17" s="33">
        <v>41938</v>
      </c>
      <c r="S17" s="19" t="s">
        <v>16</v>
      </c>
      <c r="T17" s="29"/>
    </row>
    <row r="18" spans="1:87" ht="30" x14ac:dyDescent="0.25">
      <c r="A18" s="37">
        <v>58780</v>
      </c>
      <c r="B18" s="14" t="s">
        <v>6</v>
      </c>
      <c r="C18" s="15">
        <v>45260</v>
      </c>
      <c r="D18" s="16">
        <v>5</v>
      </c>
      <c r="E18" s="17">
        <v>274208</v>
      </c>
      <c r="F18" s="17">
        <v>36028</v>
      </c>
      <c r="G18" s="17">
        <f>E18-F18</f>
        <v>238180</v>
      </c>
      <c r="H18" s="17">
        <f>ROUND(G18*18%,)</f>
        <v>42872</v>
      </c>
      <c r="I18" s="17">
        <f>G18+H18</f>
        <v>281052</v>
      </c>
      <c r="J18" s="24">
        <f>G18*$J$6</f>
        <v>2381.8000000000002</v>
      </c>
      <c r="K18" s="17">
        <f>G18*5%</f>
        <v>11909</v>
      </c>
      <c r="L18" s="17">
        <f>G18*10%</f>
        <v>23818</v>
      </c>
      <c r="M18" s="17">
        <f>G18*10%</f>
        <v>23818</v>
      </c>
      <c r="N18" s="65">
        <f>H18</f>
        <v>42872</v>
      </c>
      <c r="O18" s="17">
        <f>14777+34785</f>
        <v>49562</v>
      </c>
      <c r="P18" s="17">
        <f>ROUND(I18-SUM(J18:O18),)</f>
        <v>126691</v>
      </c>
      <c r="Q18" s="18"/>
      <c r="R18" s="33">
        <v>99000</v>
      </c>
      <c r="S18" s="19" t="s">
        <v>17</v>
      </c>
      <c r="T18" s="29"/>
    </row>
    <row r="19" spans="1:87" ht="25.5" x14ac:dyDescent="0.25">
      <c r="A19" s="37">
        <v>58780</v>
      </c>
      <c r="B19" s="14" t="s">
        <v>11</v>
      </c>
      <c r="C19" s="15"/>
      <c r="D19" s="16">
        <v>5</v>
      </c>
      <c r="E19" s="17">
        <f>N18</f>
        <v>42872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65">
        <f>E19</f>
        <v>42872</v>
      </c>
      <c r="Q19" s="18"/>
      <c r="R19" s="33">
        <v>27691</v>
      </c>
      <c r="S19" s="25" t="s">
        <v>21</v>
      </c>
      <c r="T19" s="29"/>
    </row>
    <row r="20" spans="1:87" ht="16.5" x14ac:dyDescent="0.25">
      <c r="A20" s="37">
        <v>58780</v>
      </c>
      <c r="B20" s="14" t="s">
        <v>33</v>
      </c>
      <c r="C20" s="15"/>
      <c r="D20" s="16">
        <v>5</v>
      </c>
      <c r="E20" s="17">
        <v>34785</v>
      </c>
      <c r="F20" s="17"/>
      <c r="G20" s="17"/>
      <c r="H20" s="17"/>
      <c r="I20" s="17"/>
      <c r="J20" s="24"/>
      <c r="K20" s="17"/>
      <c r="L20" s="17"/>
      <c r="M20" s="17"/>
      <c r="N20" s="17"/>
      <c r="O20" s="17"/>
      <c r="P20" s="17"/>
      <c r="Q20" s="18"/>
      <c r="R20" s="33">
        <v>42872</v>
      </c>
      <c r="S20" s="19" t="s">
        <v>22</v>
      </c>
      <c r="T20" s="29"/>
    </row>
    <row r="21" spans="1:87" ht="30" x14ac:dyDescent="0.25">
      <c r="A21" s="37">
        <v>58780</v>
      </c>
      <c r="B21" s="14" t="s">
        <v>29</v>
      </c>
      <c r="C21" s="15">
        <v>45382</v>
      </c>
      <c r="D21" s="16">
        <v>14</v>
      </c>
      <c r="E21" s="17">
        <v>178488</v>
      </c>
      <c r="F21" s="17">
        <v>0</v>
      </c>
      <c r="G21" s="17">
        <f>E21-F21</f>
        <v>178488</v>
      </c>
      <c r="H21" s="17">
        <f>ROUND(G21*18%,)</f>
        <v>32128</v>
      </c>
      <c r="I21" s="17">
        <f>G21+H21</f>
        <v>210616</v>
      </c>
      <c r="J21" s="24">
        <f>G21*$J$6</f>
        <v>1784.88</v>
      </c>
      <c r="K21" s="17">
        <f>G21*5%</f>
        <v>8924.4</v>
      </c>
      <c r="L21" s="17">
        <f>G21*10%</f>
        <v>17848.8</v>
      </c>
      <c r="M21" s="17">
        <f>G21*10%</f>
        <v>17848.8</v>
      </c>
      <c r="N21" s="65">
        <f>H21</f>
        <v>32128</v>
      </c>
      <c r="O21" s="17">
        <v>0</v>
      </c>
      <c r="P21" s="17">
        <f>ROUND(I21-SUM(J21:O21),)</f>
        <v>132081</v>
      </c>
      <c r="Q21" s="18"/>
      <c r="R21" s="33">
        <v>39600</v>
      </c>
      <c r="S21" s="19" t="s">
        <v>30</v>
      </c>
      <c r="T21" s="29"/>
    </row>
    <row r="22" spans="1:87" ht="16.5" x14ac:dyDescent="0.25">
      <c r="A22" s="37">
        <v>58780</v>
      </c>
      <c r="B22" s="14" t="s">
        <v>11</v>
      </c>
      <c r="C22" s="15"/>
      <c r="D22" s="16">
        <v>14</v>
      </c>
      <c r="E22" s="17">
        <f>N21</f>
        <v>32128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65">
        <f>E22</f>
        <v>32128</v>
      </c>
      <c r="Q22" s="18"/>
      <c r="R22" s="17">
        <v>92481</v>
      </c>
      <c r="S22" s="19" t="s">
        <v>43</v>
      </c>
      <c r="T22" s="29"/>
    </row>
    <row r="23" spans="1:87" ht="16.5" x14ac:dyDescent="0.25">
      <c r="A23" s="37">
        <v>58780</v>
      </c>
      <c r="B23" s="14"/>
      <c r="C23" s="15"/>
      <c r="D23" s="1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8"/>
      <c r="R23" s="33">
        <v>32128</v>
      </c>
      <c r="S23" s="19" t="s">
        <v>45</v>
      </c>
      <c r="T23" s="29"/>
    </row>
    <row r="24" spans="1:87" x14ac:dyDescent="0.25">
      <c r="A24" s="38"/>
      <c r="B24" s="39"/>
      <c r="C24" s="39"/>
      <c r="D24" s="39"/>
      <c r="E24" s="39"/>
      <c r="F24" s="39"/>
      <c r="G24" s="39"/>
      <c r="H24" s="39"/>
      <c r="I24" s="39"/>
      <c r="J24" s="40"/>
      <c r="K24" s="40"/>
      <c r="L24" s="40"/>
      <c r="M24" s="40"/>
      <c r="N24" s="39"/>
      <c r="O24" s="39"/>
      <c r="P24" s="39"/>
      <c r="Q24" s="41">
        <f>A25</f>
        <v>60147</v>
      </c>
      <c r="R24" s="39"/>
      <c r="S24" s="39"/>
      <c r="T24" s="30">
        <f>SUM(P16:P23)-SUM(R16:R23)</f>
        <v>1.1999999999534339</v>
      </c>
    </row>
    <row r="25" spans="1:87" x14ac:dyDescent="0.25">
      <c r="A25" s="37">
        <v>60147</v>
      </c>
      <c r="B25" s="14" t="s">
        <v>8</v>
      </c>
      <c r="C25" s="20">
        <v>45239</v>
      </c>
      <c r="D25" s="21">
        <v>3</v>
      </c>
      <c r="E25" s="22">
        <v>265955</v>
      </c>
      <c r="F25" s="22">
        <v>7630</v>
      </c>
      <c r="G25" s="17">
        <f>E25-F25</f>
        <v>258325</v>
      </c>
      <c r="H25" s="17">
        <f>ROUND(G25*18%,)</f>
        <v>46499</v>
      </c>
      <c r="I25" s="17">
        <f>G25+H25</f>
        <v>304824</v>
      </c>
      <c r="J25" s="17">
        <f>G25*$J$6</f>
        <v>2583.25</v>
      </c>
      <c r="K25" s="17">
        <f>G25*5%</f>
        <v>12916.25</v>
      </c>
      <c r="L25" s="17"/>
      <c r="M25" s="17">
        <v>0</v>
      </c>
      <c r="N25" s="65">
        <f>H25</f>
        <v>46499</v>
      </c>
      <c r="O25" s="17">
        <v>0</v>
      </c>
      <c r="P25" s="17">
        <f>ROUND(I25-SUM(J25:O25),)</f>
        <v>242826</v>
      </c>
      <c r="Q25" s="23"/>
      <c r="R25" s="34">
        <v>242826</v>
      </c>
      <c r="S25" s="26" t="s">
        <v>19</v>
      </c>
      <c r="T25" s="29"/>
    </row>
    <row r="26" spans="1:87" x14ac:dyDescent="0.25">
      <c r="A26" s="37">
        <v>60147</v>
      </c>
      <c r="B26" s="14" t="s">
        <v>11</v>
      </c>
      <c r="C26" s="15"/>
      <c r="D26" s="16">
        <v>3</v>
      </c>
      <c r="E26" s="17">
        <f>N25</f>
        <v>46499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65">
        <f>E26</f>
        <v>46499</v>
      </c>
      <c r="Q26" s="23"/>
      <c r="R26" s="34">
        <v>46499</v>
      </c>
      <c r="S26" s="26" t="s">
        <v>32</v>
      </c>
      <c r="T26" s="29"/>
    </row>
    <row r="27" spans="1:87" x14ac:dyDescent="0.25">
      <c r="A27" s="38"/>
      <c r="B27" s="39"/>
      <c r="C27" s="39"/>
      <c r="D27" s="39"/>
      <c r="E27" s="39"/>
      <c r="F27" s="39"/>
      <c r="G27" s="39"/>
      <c r="H27" s="39"/>
      <c r="I27" s="39"/>
      <c r="J27" s="40"/>
      <c r="K27" s="40"/>
      <c r="L27" s="40"/>
      <c r="M27" s="40"/>
      <c r="N27" s="39"/>
      <c r="O27" s="39"/>
      <c r="P27" s="39"/>
      <c r="Q27" s="41">
        <f>A28</f>
        <v>57751</v>
      </c>
      <c r="R27" s="39"/>
      <c r="S27" s="39"/>
      <c r="T27" s="30">
        <f>SUM(P25:P26)-SUM(R25:R26)</f>
        <v>0</v>
      </c>
    </row>
    <row r="28" spans="1:87" x14ac:dyDescent="0.25">
      <c r="A28" s="37">
        <v>57751</v>
      </c>
      <c r="B28" s="14" t="s">
        <v>13</v>
      </c>
      <c r="C28" s="20">
        <v>45191</v>
      </c>
      <c r="D28" s="21">
        <v>1</v>
      </c>
      <c r="E28" s="22">
        <v>637479</v>
      </c>
      <c r="F28" s="22"/>
      <c r="G28" s="17">
        <f>E28-F28</f>
        <v>637479</v>
      </c>
      <c r="H28" s="17">
        <f>ROUND(G28*18%,)</f>
        <v>114746</v>
      </c>
      <c r="I28" s="17">
        <f>G28+H28</f>
        <v>752225</v>
      </c>
      <c r="J28" s="17">
        <f>G28*$J$6</f>
        <v>6374.79</v>
      </c>
      <c r="K28" s="17">
        <f>G28*5%</f>
        <v>31873.95</v>
      </c>
      <c r="L28" s="17">
        <f>G28*10%</f>
        <v>63747.9</v>
      </c>
      <c r="M28" s="17">
        <f>G28*10%</f>
        <v>63747.9</v>
      </c>
      <c r="N28" s="65">
        <f>H28</f>
        <v>114746</v>
      </c>
      <c r="O28" s="17">
        <v>43121</v>
      </c>
      <c r="P28" s="17">
        <f>ROUND(I28-SUM(J28:O28),)</f>
        <v>428613</v>
      </c>
      <c r="Q28" s="17"/>
      <c r="R28" s="33">
        <v>428613</v>
      </c>
      <c r="S28" s="19" t="s">
        <v>14</v>
      </c>
      <c r="T28" s="29"/>
    </row>
    <row r="29" spans="1:87" x14ac:dyDescent="0.25">
      <c r="A29" s="37">
        <v>57751</v>
      </c>
      <c r="B29" s="14" t="s">
        <v>13</v>
      </c>
      <c r="C29" s="20">
        <v>45236</v>
      </c>
      <c r="D29" s="21">
        <v>2</v>
      </c>
      <c r="E29" s="17">
        <v>129336</v>
      </c>
      <c r="F29" s="17"/>
      <c r="G29" s="17">
        <f>E29-F29</f>
        <v>129336</v>
      </c>
      <c r="H29" s="17">
        <f>ROUND(G29*18%,)</f>
        <v>23280</v>
      </c>
      <c r="I29" s="17">
        <f>G29+H29</f>
        <v>152616</v>
      </c>
      <c r="J29" s="17">
        <f>G29*$J$6</f>
        <v>1293.3600000000001</v>
      </c>
      <c r="K29" s="17">
        <f>G29*5%</f>
        <v>6466.8</v>
      </c>
      <c r="L29" s="17">
        <f>G29*10%</f>
        <v>12933.6</v>
      </c>
      <c r="M29" s="17">
        <f>G29*10%</f>
        <v>12933.6</v>
      </c>
      <c r="N29" s="65">
        <f>H29</f>
        <v>23280</v>
      </c>
      <c r="O29" s="17">
        <v>37374</v>
      </c>
      <c r="P29" s="17">
        <f>ROUND(I29-SUM(J29:O29),)</f>
        <v>58335</v>
      </c>
      <c r="Q29" s="17"/>
      <c r="R29" s="33">
        <v>49500</v>
      </c>
      <c r="S29" s="19" t="s">
        <v>15</v>
      </c>
      <c r="T29" s="29"/>
    </row>
    <row r="30" spans="1:87" s="13" customFormat="1" x14ac:dyDescent="0.25">
      <c r="A30" s="37">
        <v>57751</v>
      </c>
      <c r="B30" s="14" t="s">
        <v>11</v>
      </c>
      <c r="C30" s="17"/>
      <c r="D30" s="21">
        <v>1</v>
      </c>
      <c r="E30" s="17">
        <f>N28</f>
        <v>114746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65">
        <f>E30</f>
        <v>114746</v>
      </c>
      <c r="Q30" s="17"/>
      <c r="R30" s="33">
        <v>114746</v>
      </c>
      <c r="S30" s="19" t="s">
        <v>20</v>
      </c>
      <c r="T30" s="29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</row>
    <row r="31" spans="1:87" s="13" customFormat="1" x14ac:dyDescent="0.25">
      <c r="A31" s="37">
        <v>57751</v>
      </c>
      <c r="B31" s="14" t="s">
        <v>13</v>
      </c>
      <c r="C31" s="20">
        <v>45344</v>
      </c>
      <c r="D31" s="21">
        <v>4</v>
      </c>
      <c r="E31" s="17">
        <v>472909</v>
      </c>
      <c r="F31" s="17">
        <v>106391</v>
      </c>
      <c r="G31" s="17">
        <f>E31-F31</f>
        <v>366518</v>
      </c>
      <c r="H31" s="17">
        <f>ROUND(G31*18%,)</f>
        <v>65973</v>
      </c>
      <c r="I31" s="17">
        <f>G31+H31</f>
        <v>432491</v>
      </c>
      <c r="J31" s="17">
        <f>G31*$J$6</f>
        <v>3665.1800000000003</v>
      </c>
      <c r="K31" s="17">
        <f>G31*5%</f>
        <v>18325.900000000001</v>
      </c>
      <c r="L31" s="17">
        <f>G31*10%</f>
        <v>36651.800000000003</v>
      </c>
      <c r="M31" s="17">
        <f>G31*10%</f>
        <v>36651.800000000003</v>
      </c>
      <c r="N31" s="65">
        <f>H31</f>
        <v>65973</v>
      </c>
      <c r="O31" s="17">
        <v>33887</v>
      </c>
      <c r="P31" s="17">
        <f>ROUND(I31-SUM(J31:O31),)</f>
        <v>237336</v>
      </c>
      <c r="Q31" s="17"/>
      <c r="R31" s="33">
        <v>23280</v>
      </c>
      <c r="S31" s="19" t="s">
        <v>35</v>
      </c>
      <c r="T31" s="29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</row>
    <row r="32" spans="1:87" s="13" customFormat="1" x14ac:dyDescent="0.25">
      <c r="A32" s="37">
        <v>57751</v>
      </c>
      <c r="B32" s="14" t="s">
        <v>11</v>
      </c>
      <c r="C32" s="17"/>
      <c r="D32" s="21">
        <v>2</v>
      </c>
      <c r="E32" s="17">
        <f>N29</f>
        <v>23280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65">
        <f>E32</f>
        <v>23280</v>
      </c>
      <c r="Q32" s="17"/>
      <c r="R32" s="33">
        <v>107480</v>
      </c>
      <c r="S32" s="19" t="s">
        <v>36</v>
      </c>
      <c r="T32" s="29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</row>
    <row r="33" spans="1:20" x14ac:dyDescent="0.25">
      <c r="A33" s="37">
        <v>57751</v>
      </c>
      <c r="B33" s="14" t="s">
        <v>13</v>
      </c>
      <c r="C33" s="20">
        <v>45377</v>
      </c>
      <c r="D33" s="21">
        <v>5</v>
      </c>
      <c r="E33" s="17">
        <v>148122</v>
      </c>
      <c r="F33" s="17">
        <v>0</v>
      </c>
      <c r="G33" s="17">
        <f>E33-F33</f>
        <v>148122</v>
      </c>
      <c r="H33" s="17">
        <f>ROUND(G33*18%,)</f>
        <v>26662</v>
      </c>
      <c r="I33" s="17">
        <f>G33+H33</f>
        <v>174784</v>
      </c>
      <c r="J33" s="17">
        <f>G33*$J$6</f>
        <v>1481.22</v>
      </c>
      <c r="K33" s="17">
        <f>G33*5%</f>
        <v>7406.1</v>
      </c>
      <c r="L33" s="17">
        <f>G33*10%</f>
        <v>14812.2</v>
      </c>
      <c r="M33" s="17">
        <f>G33*10%</f>
        <v>14812.2</v>
      </c>
      <c r="N33" s="65">
        <f>H33</f>
        <v>26662</v>
      </c>
      <c r="O33" s="17">
        <v>2130</v>
      </c>
      <c r="P33" s="17">
        <f>ROUND(I33-SUM(J33:O33),)</f>
        <v>107480</v>
      </c>
      <c r="Q33" s="17"/>
      <c r="R33" s="33">
        <v>8833</v>
      </c>
      <c r="S33" s="19" t="s">
        <v>41</v>
      </c>
      <c r="T33" s="29"/>
    </row>
    <row r="34" spans="1:20" x14ac:dyDescent="0.25">
      <c r="A34" s="37">
        <v>57751</v>
      </c>
      <c r="B34" s="14" t="s">
        <v>11</v>
      </c>
      <c r="C34" s="20"/>
      <c r="D34" s="21" t="s">
        <v>48</v>
      </c>
      <c r="E34" s="17">
        <f>N33+N31</f>
        <v>92635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65">
        <f>E34</f>
        <v>92635</v>
      </c>
      <c r="Q34" s="17"/>
      <c r="R34" s="33">
        <v>120000</v>
      </c>
      <c r="S34" s="19" t="s">
        <v>42</v>
      </c>
      <c r="T34" s="29"/>
    </row>
    <row r="35" spans="1:20" x14ac:dyDescent="0.25">
      <c r="A35" s="37">
        <v>57751</v>
      </c>
      <c r="B35" s="14" t="s">
        <v>13</v>
      </c>
      <c r="C35" s="20">
        <v>37555</v>
      </c>
      <c r="D35" s="21">
        <v>2</v>
      </c>
      <c r="E35" s="17">
        <v>191400</v>
      </c>
      <c r="F35" s="17">
        <v>26705</v>
      </c>
      <c r="G35" s="17">
        <f>E35-F35</f>
        <v>164695</v>
      </c>
      <c r="H35" s="17">
        <f>ROUND(G35*18%,)</f>
        <v>29645</v>
      </c>
      <c r="I35" s="17">
        <f>G35+H35</f>
        <v>194340</v>
      </c>
      <c r="J35" s="17">
        <f>G35*$J$6</f>
        <v>1646.95</v>
      </c>
      <c r="K35" s="17">
        <f>G35*5%</f>
        <v>8234.75</v>
      </c>
      <c r="L35" s="17">
        <f>G35*10%</f>
        <v>16469.5</v>
      </c>
      <c r="M35" s="17">
        <f>G35*10%</f>
        <v>16469.5</v>
      </c>
      <c r="N35" s="65">
        <f>H35</f>
        <v>29645</v>
      </c>
      <c r="O35" s="17"/>
      <c r="P35" s="17">
        <f>ROUND(I35-SUM(J35:O35),)</f>
        <v>121874</v>
      </c>
      <c r="Q35" s="17"/>
      <c r="R35" s="33">
        <v>117335</v>
      </c>
      <c r="S35" s="19" t="s">
        <v>46</v>
      </c>
      <c r="T35" s="29"/>
    </row>
    <row r="36" spans="1:20" x14ac:dyDescent="0.25">
      <c r="A36" s="37">
        <v>57751</v>
      </c>
      <c r="B36" s="14" t="s">
        <v>11</v>
      </c>
      <c r="C36" s="20"/>
      <c r="D36" s="21">
        <v>2</v>
      </c>
      <c r="E36" s="17">
        <f>N35</f>
        <v>29645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65">
        <f>E36</f>
        <v>29645</v>
      </c>
      <c r="Q36" s="17"/>
      <c r="R36" s="33">
        <v>92635</v>
      </c>
      <c r="S36" s="19" t="s">
        <v>47</v>
      </c>
      <c r="T36" s="29"/>
    </row>
    <row r="37" spans="1:20" x14ac:dyDescent="0.25">
      <c r="A37" s="38"/>
      <c r="B37" s="39"/>
      <c r="C37" s="39"/>
      <c r="D37" s="39"/>
      <c r="E37" s="39"/>
      <c r="F37" s="39"/>
      <c r="G37" s="39"/>
      <c r="H37" s="39"/>
      <c r="I37" s="39"/>
      <c r="J37" s="40"/>
      <c r="K37" s="40"/>
      <c r="L37" s="40"/>
      <c r="M37" s="40"/>
      <c r="N37" s="39"/>
      <c r="O37" s="39"/>
      <c r="P37" s="39"/>
      <c r="Q37" s="41">
        <f>A38</f>
        <v>61873</v>
      </c>
      <c r="R37" s="39"/>
      <c r="S37" s="39"/>
      <c r="T37" s="30">
        <f>SUM(P28:P36)-SUM(R28:R36)</f>
        <v>151522</v>
      </c>
    </row>
    <row r="38" spans="1:20" ht="30" x14ac:dyDescent="0.25">
      <c r="A38" s="37">
        <v>61873</v>
      </c>
      <c r="B38" s="14" t="s">
        <v>55</v>
      </c>
      <c r="C38" s="20">
        <v>45591</v>
      </c>
      <c r="D38" s="21">
        <v>1</v>
      </c>
      <c r="E38" s="17">
        <v>135585</v>
      </c>
      <c r="F38" s="17">
        <v>0</v>
      </c>
      <c r="G38" s="17">
        <f>E38-F38</f>
        <v>135585</v>
      </c>
      <c r="H38" s="17">
        <f>ROUND(G38*18%,)</f>
        <v>24405</v>
      </c>
      <c r="I38" s="17">
        <f>G38+H38</f>
        <v>159990</v>
      </c>
      <c r="J38" s="17">
        <f>G38*$J$6</f>
        <v>1355.8500000000001</v>
      </c>
      <c r="K38" s="17">
        <f>G38*5%</f>
        <v>6779.25</v>
      </c>
      <c r="L38" s="17">
        <f>G38*10%</f>
        <v>13558.5</v>
      </c>
      <c r="M38" s="17">
        <f>G38*10%</f>
        <v>13558.5</v>
      </c>
      <c r="N38" s="17">
        <f>H38</f>
        <v>24405</v>
      </c>
      <c r="O38" s="17">
        <v>6700</v>
      </c>
      <c r="P38" s="17">
        <f>ROUND(I38-SUM(J38:O38),)</f>
        <v>93633</v>
      </c>
      <c r="Q38" s="18"/>
      <c r="R38" s="17"/>
      <c r="S38" s="19"/>
      <c r="T38" s="29"/>
    </row>
    <row r="39" spans="1:20" ht="16.5" x14ac:dyDescent="0.25">
      <c r="A39" s="37"/>
      <c r="B39" s="14"/>
      <c r="C39" s="17"/>
      <c r="D39" s="21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8"/>
      <c r="R39" s="17"/>
      <c r="S39" s="19"/>
      <c r="T39" s="29"/>
    </row>
    <row r="40" spans="1:20" ht="16.5" x14ac:dyDescent="0.25">
      <c r="A40" s="37"/>
      <c r="B40" s="14"/>
      <c r="C40" s="15"/>
      <c r="D40" s="1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8"/>
      <c r="R40" s="17"/>
      <c r="S40" s="25"/>
      <c r="T40" s="29"/>
    </row>
    <row r="41" spans="1:20" ht="16.5" x14ac:dyDescent="0.25">
      <c r="A41" s="44"/>
      <c r="B41" s="45"/>
      <c r="C41" s="61"/>
      <c r="D41" s="62"/>
      <c r="E41" s="46"/>
      <c r="F41" s="46"/>
      <c r="G41" s="46"/>
      <c r="H41" s="46"/>
      <c r="I41" s="46"/>
      <c r="J41" s="63"/>
      <c r="K41" s="46"/>
      <c r="L41" s="46"/>
      <c r="M41" s="46"/>
      <c r="N41" s="46"/>
      <c r="O41" s="46"/>
      <c r="P41" s="46"/>
      <c r="Q41" s="64"/>
      <c r="R41" s="46"/>
      <c r="S41" s="48"/>
      <c r="T41" s="30">
        <f>SUM(P38:P42)-SUM(R38:R42)</f>
        <v>93633</v>
      </c>
    </row>
    <row r="42" spans="1:20" ht="15.75" thickBot="1" x14ac:dyDescent="0.3">
      <c r="A42" s="44"/>
      <c r="B42" s="45"/>
      <c r="C42" s="46"/>
      <c r="D42" s="46"/>
      <c r="E42" s="46"/>
      <c r="F42" s="46"/>
      <c r="G42" s="46"/>
      <c r="H42" s="46"/>
      <c r="I42" s="46"/>
      <c r="J42" s="46"/>
      <c r="K42" s="47"/>
      <c r="L42" s="47"/>
      <c r="M42" s="47"/>
      <c r="N42" s="47"/>
      <c r="O42" s="47"/>
      <c r="P42" s="46"/>
      <c r="Q42" s="46"/>
      <c r="R42" s="46"/>
      <c r="S42" s="48"/>
      <c r="T42" s="49"/>
    </row>
    <row r="43" spans="1:20" x14ac:dyDescent="0.25">
      <c r="A43" s="35"/>
      <c r="B43" s="50"/>
      <c r="C43" s="50"/>
      <c r="D43" s="50"/>
      <c r="E43" s="50"/>
      <c r="F43" s="50"/>
      <c r="G43" s="50"/>
      <c r="H43" s="50"/>
      <c r="I43" s="50"/>
      <c r="J43" s="50"/>
      <c r="K43" s="51">
        <f t="shared" ref="K43:P43" si="9">SUM(K8:K42)</f>
        <v>165840.42500000002</v>
      </c>
      <c r="L43" s="51">
        <f t="shared" si="9"/>
        <v>305848.35000000003</v>
      </c>
      <c r="M43" s="51">
        <f t="shared" si="9"/>
        <v>305848.35000000003</v>
      </c>
      <c r="N43" s="51">
        <f t="shared" si="9"/>
        <v>597025</v>
      </c>
      <c r="O43" s="51">
        <f t="shared" si="9"/>
        <v>271098</v>
      </c>
      <c r="P43" s="51">
        <f t="shared" si="9"/>
        <v>2807625.98</v>
      </c>
      <c r="Q43" s="50"/>
      <c r="R43" s="51">
        <f>SUM(R8:R42)</f>
        <v>2374633</v>
      </c>
      <c r="S43" s="51" t="s">
        <v>9</v>
      </c>
      <c r="T43" s="28"/>
    </row>
    <row r="44" spans="1:20" ht="15.75" thickBot="1" x14ac:dyDescent="0.3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27">
        <f>P43-R43</f>
        <v>432992.98</v>
      </c>
      <c r="S44" s="27" t="s">
        <v>10</v>
      </c>
      <c r="T44" s="31">
        <f>SUM(T6:T43)</f>
        <v>432992.98</v>
      </c>
    </row>
    <row r="45" spans="1:20" ht="15.75" thickBot="1" x14ac:dyDescent="0.3"/>
    <row r="46" spans="1:20" ht="19.5" thickBot="1" x14ac:dyDescent="0.3">
      <c r="F46" s="82" t="s">
        <v>26</v>
      </c>
      <c r="G46" s="83"/>
      <c r="H46" s="83"/>
      <c r="I46" s="84"/>
    </row>
    <row r="47" spans="1:20" ht="20.25" thickBot="1" x14ac:dyDescent="0.3">
      <c r="F47" s="85">
        <v>45632</v>
      </c>
      <c r="G47" s="86"/>
      <c r="H47" s="86"/>
      <c r="I47" s="87"/>
    </row>
    <row r="48" spans="1:20" ht="18.75" x14ac:dyDescent="0.25">
      <c r="F48" s="74" t="s">
        <v>37</v>
      </c>
      <c r="G48" s="75"/>
      <c r="H48" s="88">
        <f>K43+L43+M43</f>
        <v>777537.125</v>
      </c>
      <c r="I48" s="89"/>
    </row>
    <row r="49" spans="6:10" ht="18.75" x14ac:dyDescent="0.25">
      <c r="F49" s="74" t="s">
        <v>38</v>
      </c>
      <c r="G49" s="75"/>
      <c r="H49" s="76">
        <f>O43</f>
        <v>271098</v>
      </c>
      <c r="I49" s="77"/>
    </row>
    <row r="50" spans="6:10" ht="18.75" x14ac:dyDescent="0.25">
      <c r="F50" s="74" t="s">
        <v>23</v>
      </c>
      <c r="G50" s="75"/>
      <c r="H50" s="76">
        <f>R44</f>
        <v>432992.98</v>
      </c>
      <c r="I50" s="77"/>
    </row>
    <row r="51" spans="6:10" ht="18.75" x14ac:dyDescent="0.25">
      <c r="F51" s="74" t="s">
        <v>24</v>
      </c>
      <c r="G51" s="75"/>
      <c r="H51" s="76" t="s">
        <v>25</v>
      </c>
      <c r="I51" s="77"/>
    </row>
    <row r="52" spans="6:10" ht="19.5" thickBot="1" x14ac:dyDescent="0.3">
      <c r="F52" s="78" t="s">
        <v>34</v>
      </c>
      <c r="G52" s="79"/>
      <c r="H52" s="80">
        <f>N38</f>
        <v>24405</v>
      </c>
      <c r="I52" s="81"/>
      <c r="J52" s="2" t="s">
        <v>44</v>
      </c>
    </row>
  </sheetData>
  <mergeCells count="12">
    <mergeCell ref="F46:I46"/>
    <mergeCell ref="F47:I47"/>
    <mergeCell ref="F48:G48"/>
    <mergeCell ref="H48:I48"/>
    <mergeCell ref="F49:G49"/>
    <mergeCell ref="H49:I49"/>
    <mergeCell ref="F50:G50"/>
    <mergeCell ref="H50:I50"/>
    <mergeCell ref="F51:G51"/>
    <mergeCell ref="H51:I51"/>
    <mergeCell ref="F52:G52"/>
    <mergeCell ref="H52:I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2025-05-28T11:50:19Z</dcterms:modified>
</cp:coreProperties>
</file>