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Anish\S S Infrastructure\"/>
    </mc:Choice>
  </mc:AlternateContent>
  <xr:revisionPtr revIDLastSave="0" documentId="13_ncr:1_{DC0F7A1B-6255-4DA9-9C22-3F67F03883DF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2" l="1"/>
  <c r="O13" i="2"/>
  <c r="G12" i="2"/>
  <c r="L12" i="2" s="1"/>
  <c r="G11" i="2"/>
  <c r="M11" i="2" s="1"/>
  <c r="G8" i="2"/>
  <c r="K8" i="2" s="1"/>
  <c r="Q9" i="1"/>
  <c r="M12" i="2" l="1"/>
  <c r="J8" i="2"/>
  <c r="L8" i="2"/>
  <c r="J11" i="2"/>
  <c r="M8" i="2"/>
  <c r="H8" i="2"/>
  <c r="N8" i="2" s="1"/>
  <c r="E9" i="2" s="1"/>
  <c r="P9" i="2" s="1"/>
  <c r="J12" i="2"/>
  <c r="K11" i="2"/>
  <c r="H11" i="2"/>
  <c r="N11" i="2" s="1"/>
  <c r="E13" i="2" s="1"/>
  <c r="P13" i="2" s="1"/>
  <c r="L11" i="2"/>
  <c r="K12" i="2"/>
  <c r="H12" i="2"/>
  <c r="O22" i="1"/>
  <c r="G13" i="1"/>
  <c r="L13" i="1" s="1"/>
  <c r="P12" i="1"/>
  <c r="O21" i="1"/>
  <c r="G17" i="1"/>
  <c r="H17" i="1" s="1"/>
  <c r="N17" i="1" s="1"/>
  <c r="G11" i="1"/>
  <c r="L11" i="1" s="1"/>
  <c r="L17" i="1" s="1"/>
  <c r="G10" i="1"/>
  <c r="M10" i="1" s="1"/>
  <c r="L10" i="1" l="1"/>
  <c r="I8" i="2"/>
  <c r="P8" i="2" s="1"/>
  <c r="N12" i="2"/>
  <c r="E14" i="2" s="1"/>
  <c r="P14" i="2" s="1"/>
  <c r="I12" i="2"/>
  <c r="I11" i="2"/>
  <c r="P11" i="2" s="1"/>
  <c r="J10" i="1"/>
  <c r="K10" i="1"/>
  <c r="J13" i="1"/>
  <c r="M13" i="1"/>
  <c r="K13" i="1"/>
  <c r="H13" i="1"/>
  <c r="J17" i="1"/>
  <c r="M11" i="1"/>
  <c r="M17" i="1" s="1"/>
  <c r="K11" i="1"/>
  <c r="K17" i="1" s="1"/>
  <c r="H11" i="1"/>
  <c r="I11" i="1" s="1"/>
  <c r="J11" i="1"/>
  <c r="I17" i="1"/>
  <c r="H10" i="1"/>
  <c r="N10" i="1" s="1"/>
  <c r="O23" i="1"/>
  <c r="J32" i="1" s="1"/>
  <c r="U24" i="1"/>
  <c r="P12" i="2" l="1"/>
  <c r="N13" i="1"/>
  <c r="E14" i="1" s="1"/>
  <c r="P14" i="1" s="1"/>
  <c r="I13" i="1"/>
  <c r="P13" i="1" s="1"/>
  <c r="N11" i="1"/>
  <c r="P11" i="1" s="1"/>
  <c r="P17" i="1"/>
  <c r="I10" i="1"/>
  <c r="P10" i="1" s="1"/>
  <c r="G20" i="1"/>
  <c r="J20" i="1" s="1"/>
  <c r="W18" i="1" l="1"/>
  <c r="L20" i="1"/>
  <c r="K20" i="1"/>
  <c r="M20" i="1"/>
  <c r="H20" i="1"/>
  <c r="N20" i="1" s="1"/>
  <c r="E22" i="1" s="1"/>
  <c r="P22" i="1" s="1"/>
  <c r="Q22" i="1" l="1"/>
  <c r="I20" i="1"/>
  <c r="P20" i="1" s="1"/>
  <c r="G19" i="1" l="1"/>
  <c r="Q18" i="1"/>
  <c r="G7" i="1"/>
  <c r="H7" i="1" s="1"/>
  <c r="I7" i="1" s="1"/>
  <c r="Q6" i="1"/>
  <c r="L19" i="1" l="1"/>
  <c r="M19" i="1"/>
  <c r="K19" i="1"/>
  <c r="H19" i="1"/>
  <c r="I19" i="1" s="1"/>
  <c r="J19" i="1"/>
  <c r="L7" i="1"/>
  <c r="M7" i="1"/>
  <c r="K7" i="1"/>
  <c r="J7" i="1"/>
  <c r="N7" i="1"/>
  <c r="E8" i="1" l="1"/>
  <c r="G8" i="1" s="1"/>
  <c r="N19" i="1"/>
  <c r="P7" i="1"/>
  <c r="E21" i="1" l="1"/>
  <c r="P21" i="1" s="1"/>
  <c r="Q21" i="1"/>
  <c r="M8" i="1"/>
  <c r="M23" i="1" s="1"/>
  <c r="K8" i="1"/>
  <c r="K23" i="1" s="1"/>
  <c r="J8" i="1"/>
  <c r="L8" i="1"/>
  <c r="L23" i="1" s="1"/>
  <c r="H8" i="1"/>
  <c r="N8" i="1" s="1"/>
  <c r="N23" i="1" s="1"/>
  <c r="P19" i="1"/>
  <c r="W22" i="1" l="1"/>
  <c r="J31" i="1"/>
  <c r="I8" i="1"/>
  <c r="P8" i="1" s="1"/>
  <c r="W9" i="1" s="1"/>
  <c r="J35" i="1" l="1"/>
  <c r="W24" i="1"/>
  <c r="P24" i="1"/>
  <c r="U26" i="1" l="1"/>
  <c r="J33" i="1" s="1"/>
</calcChain>
</file>

<file path=xl/sharedStrings.xml><?xml version="1.0" encoding="utf-8"?>
<sst xmlns="http://schemas.openxmlformats.org/spreadsheetml/2006/main" count="118" uniqueCount="87">
  <si>
    <t>Invoice Reconcilation</t>
  </si>
  <si>
    <t>Invoice Details</t>
  </si>
  <si>
    <t>Invoice Date</t>
  </si>
  <si>
    <t>Invoice No</t>
  </si>
  <si>
    <t>Basic Amt</t>
  </si>
  <si>
    <t>18% GST</t>
  </si>
  <si>
    <t>Amount</t>
  </si>
  <si>
    <t>GST SD (18%)</t>
  </si>
  <si>
    <t>Final Amount</t>
  </si>
  <si>
    <t>PAYMENT NOTE No.</t>
  </si>
  <si>
    <t>Total Amount Paid</t>
  </si>
  <si>
    <t>UTR</t>
  </si>
  <si>
    <t>SD (5%)</t>
  </si>
  <si>
    <t>TDS (1%)</t>
  </si>
  <si>
    <t>TDS Amount @ 1% on BASIC AMOUNT</t>
  </si>
  <si>
    <t>MZN</t>
  </si>
  <si>
    <t>Stationery</t>
  </si>
  <si>
    <t>Total Payable Amount Rs. -</t>
  </si>
  <si>
    <t>Total Paid Amount Rs. -</t>
  </si>
  <si>
    <t>Balance Payable Amount Rs. -</t>
  </si>
  <si>
    <t>Road restoration At Kacholi Village</t>
  </si>
  <si>
    <t xml:space="preserve">Debit </t>
  </si>
  <si>
    <t>Net Amount</t>
  </si>
  <si>
    <t>HT</t>
  </si>
  <si>
    <t>OC</t>
  </si>
  <si>
    <t>S S Infrastructure</t>
  </si>
  <si>
    <t>BALANCE WORK OF ROAD REINSTATEMENT AT DEHCHAND  VILLAGE</t>
  </si>
  <si>
    <t xml:space="preserve">Hold Amount </t>
  </si>
  <si>
    <t>Advance / Surplus</t>
  </si>
  <si>
    <t>04-01-2024 NEFT/AXISP00459090344/RIUP23/4054/S S INFRASTRUCTURE/HDFC0004496 185761.00</t>
  </si>
  <si>
    <t>22-12-2023 NEFT/AXISP00454984273/RIUP23/3919/S S INFRASTRUCTURE/HDFC0004496 198000.00</t>
  </si>
  <si>
    <t>DPR Excess Hold</t>
  </si>
  <si>
    <t>29-12-2023 NEFT/AXISP00456946530/RIUP23/3949/S S INFRASTRUCTURE/HDFC0004496 ₹ 53,454.00</t>
  </si>
  <si>
    <t>14-12-2023 NEFT/AXISP00452966714/RIUP23/3734/S S INFRASTRUCTURE/HDFC0004496 219755.00</t>
  </si>
  <si>
    <t xml:space="preserve">GST </t>
  </si>
  <si>
    <t>RIUP23/3734</t>
  </si>
  <si>
    <t>RIUP23/3949</t>
  </si>
  <si>
    <t>RIUP23/3919</t>
  </si>
  <si>
    <t>RIUP23/4054</t>
  </si>
  <si>
    <t>GST Remaining</t>
  </si>
  <si>
    <t>Advance Village Wise</t>
  </si>
  <si>
    <t>29-01-2024 NEFT/AXISP00459589654/RIUP23/4369/S S INFRASTRUCTURE/HDFC0004496 205918.00</t>
  </si>
  <si>
    <t>23-02-2024 NEFT/AXISP00473671429/RIUP23/4480/S S INFRASTRUCTURE/HDFC0004496 ₹ 93,347.00</t>
  </si>
  <si>
    <t>06-03-2023 NEFT/AXISP00369190884/RIUP22/2488/S S INFRASTRUCT 198000.00</t>
  </si>
  <si>
    <t>UP22/2488</t>
  </si>
  <si>
    <t>21-03-2023 NEFT/AXISP00373201701/RIUP22/2684/S S INFRASTRUCT 99000.00</t>
  </si>
  <si>
    <t>RIUP22/2684</t>
  </si>
  <si>
    <t>01.07.2023</t>
  </si>
  <si>
    <t>21.07.2023</t>
  </si>
  <si>
    <t>GST</t>
  </si>
  <si>
    <t>16.08.2023</t>
  </si>
  <si>
    <t>07-09-2023 NEFT/AXISP00416458563/RIUP23/1899/S S INFRASTRUCT 148500.00</t>
  </si>
  <si>
    <t>RIUP23/1899/</t>
  </si>
  <si>
    <t>05-08-2023 NEFT/AXISP00412921332/RIUP23/1310/S S INFRASTRUCT ₹ 2,50,877.00</t>
  </si>
  <si>
    <t xml:space="preserve">07-09-2023 NEFT/AXISP00416458563/RIUP23/1899/S S INFRASTRUCT 148500.00
</t>
  </si>
  <si>
    <t>RIUP23/1310</t>
  </si>
  <si>
    <t>RIUP23/1899</t>
  </si>
  <si>
    <t>30.04.2024</t>
  </si>
  <si>
    <t>14-06-2024 NEFT/AXISP00509460927/RIUP24/0857/S S INFRASTRUCTURE/HDFC0004496 49500.00</t>
  </si>
  <si>
    <t>SHAMLI-Pipeline Work At-BHANERAUDDA -  S.S.INFRASTRUCTURE</t>
  </si>
  <si>
    <t>12 &amp;15</t>
  </si>
  <si>
    <t>Updated On 17-08-2024 ( By Vikash )</t>
  </si>
  <si>
    <t>Muzaffarnagar</t>
  </si>
  <si>
    <t>06-09-2024 NEFT/AXISP00537682512/RIUP24/1159/S S INFRASTRUCTURE/HDFC0004496 58091.00</t>
  </si>
  <si>
    <t>Subcontractor:</t>
  </si>
  <si>
    <t>State:</t>
  </si>
  <si>
    <t>District:</t>
  </si>
  <si>
    <t>Block:</t>
  </si>
  <si>
    <t>Uttar Pradesh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</si>
  <si>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</si>
  <si>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</si>
  <si>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</si>
  <si>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</si>
  <si>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</si>
  <si>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</si>
  <si>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</si>
  <si>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</si>
  <si>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</si>
  <si>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</si>
  <si>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Hydro_Testing</t>
  </si>
  <si>
    <t>On_Commission</t>
  </si>
  <si>
    <t>GST_SD_Amount</t>
  </si>
  <si>
    <t>Final_Amount</t>
  </si>
  <si>
    <t>Payment_Amount</t>
  </si>
  <si>
    <t>TDS_Payment_Amount</t>
  </si>
  <si>
    <t>Total_Amount</t>
  </si>
  <si>
    <t>GST Release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</si>
</sst>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omic Sans MS"/>
      <family val="4"/>
    </font>
    <font>
      <sz val="10"/>
      <color rgb="FFFF0000"/>
      <name val="Comic Sans MS"/>
      <family val="4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9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15" fontId="3" fillId="2" borderId="8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0" fontId="0" fillId="2" borderId="14" xfId="0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9" fontId="3" fillId="2" borderId="16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15" fontId="8" fillId="2" borderId="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43" fontId="8" fillId="2" borderId="8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5" fillId="2" borderId="23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5" fillId="2" borderId="27" xfId="1" applyNumberFormat="1" applyFont="1" applyFill="1" applyBorder="1" applyAlignment="1">
      <alignment vertical="center"/>
    </xf>
    <xf numFmtId="43" fontId="5" fillId="2" borderId="28" xfId="1" applyNumberFormat="1" applyFont="1" applyFill="1" applyBorder="1" applyAlignment="1">
      <alignment vertical="center"/>
    </xf>
    <xf numFmtId="0" fontId="5" fillId="2" borderId="29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3" fontId="6" fillId="2" borderId="31" xfId="1" applyNumberFormat="1" applyFont="1" applyFill="1" applyBorder="1" applyAlignment="1">
      <alignment horizontal="center" vertical="center" wrapText="1"/>
    </xf>
    <xf numFmtId="43" fontId="5" fillId="2" borderId="30" xfId="1" applyNumberFormat="1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0" fontId="7" fillId="2" borderId="16" xfId="0" applyFont="1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43" fontId="0" fillId="3" borderId="8" xfId="0" applyNumberFormat="1" applyFill="1" applyBorder="1" applyAlignment="1">
      <alignment vertical="center"/>
    </xf>
    <xf numFmtId="43" fontId="5" fillId="2" borderId="22" xfId="1" applyNumberFormat="1" applyFont="1" applyFill="1" applyBorder="1" applyAlignment="1">
      <alignment vertical="center"/>
    </xf>
    <xf numFmtId="43" fontId="0" fillId="2" borderId="8" xfId="0" applyNumberFormat="1" applyFill="1" applyBorder="1" applyAlignment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15" fontId="3" fillId="3" borderId="8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9" fontId="3" fillId="2" borderId="8" xfId="1" applyNumberFormat="1" applyFont="1" applyFill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3" fillId="2" borderId="8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43" fontId="10" fillId="2" borderId="0" xfId="1" applyNumberFormat="1" applyFont="1" applyFill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43" fontId="5" fillId="2" borderId="8" xfId="1" applyNumberFormat="1" applyFont="1" applyFill="1" applyBorder="1" applyAlignment="1">
      <alignment vertical="center"/>
    </xf>
    <xf numFmtId="43" fontId="14" fillId="2" borderId="8" xfId="1" applyNumberFormat="1" applyFont="1" applyFill="1" applyBorder="1" applyAlignment="1">
      <alignment vertical="center"/>
    </xf>
    <xf numFmtId="0" fontId="5" fillId="2" borderId="16" xfId="0" applyFont="1" applyFill="1" applyBorder="1" applyAlignment="1">
      <alignment horizontal="center" vertical="center"/>
    </xf>
    <xf numFmtId="15" fontId="5" fillId="2" borderId="16" xfId="0" applyNumberFormat="1" applyFont="1" applyFill="1" applyBorder="1" applyAlignment="1">
      <alignment horizontal="center" vertical="center"/>
    </xf>
    <xf numFmtId="43" fontId="5" fillId="2" borderId="16" xfId="1" applyNumberFormat="1" applyFont="1" applyFill="1" applyBorder="1" applyAlignment="1">
      <alignment vertical="center"/>
    </xf>
    <xf numFmtId="43" fontId="14" fillId="2" borderId="16" xfId="1" applyNumberFormat="1" applyFont="1" applyFill="1" applyBorder="1" applyAlignment="1">
      <alignment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 wrapText="1"/>
    </xf>
    <xf numFmtId="15" fontId="5" fillId="2" borderId="33" xfId="0" applyNumberFormat="1" applyFont="1" applyFill="1" applyBorder="1" applyAlignment="1">
      <alignment horizontal="center" vertical="center"/>
    </xf>
    <xf numFmtId="43" fontId="5" fillId="2" borderId="33" xfId="1" applyNumberFormat="1" applyFont="1" applyFill="1" applyBorder="1" applyAlignment="1">
      <alignment vertical="center"/>
    </xf>
    <xf numFmtId="43" fontId="14" fillId="2" borderId="33" xfId="1" applyNumberFormat="1" applyFont="1" applyFill="1" applyBorder="1" applyAlignment="1">
      <alignment vertical="center"/>
    </xf>
    <xf numFmtId="43" fontId="15" fillId="5" borderId="8" xfId="1" applyNumberFormat="1" applyFont="1" applyFill="1" applyBorder="1" applyAlignment="1">
      <alignment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3" fontId="9" fillId="2" borderId="20" xfId="1" applyNumberFormat="1" applyFont="1" applyFill="1" applyBorder="1" applyAlignment="1">
      <alignment horizontal="center" vertical="center"/>
    </xf>
    <xf numFmtId="43" fontId="9" fillId="2" borderId="10" xfId="1" applyNumberFormat="1" applyFont="1" applyFill="1" applyBorder="1" applyAlignment="1">
      <alignment horizontal="center" vertical="center"/>
    </xf>
    <xf numFmtId="43" fontId="9" fillId="2" borderId="21" xfId="1" applyNumberFormat="1" applyFont="1" applyFill="1" applyBorder="1" applyAlignment="1">
      <alignment horizontal="center" vertical="center"/>
    </xf>
    <xf numFmtId="43" fontId="10" fillId="2" borderId="3" xfId="1" applyNumberFormat="1" applyFont="1" applyFill="1" applyBorder="1" applyAlignment="1">
      <alignment horizontal="center" vertical="center"/>
    </xf>
    <xf numFmtId="43" fontId="10" fillId="2" borderId="15" xfId="1" applyNumberFormat="1" applyFont="1" applyFill="1" applyBorder="1" applyAlignment="1">
      <alignment horizontal="center" vertical="center"/>
    </xf>
    <xf numFmtId="43" fontId="10" fillId="2" borderId="12" xfId="1" applyNumberFormat="1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43" fontId="9" fillId="2" borderId="6" xfId="1" applyNumberFormat="1" applyFont="1" applyFill="1" applyBorder="1" applyAlignment="1">
      <alignment horizontal="center" vertical="center"/>
    </xf>
    <xf numFmtId="43" fontId="9" fillId="2" borderId="17" xfId="1" applyNumberFormat="1" applyFont="1" applyFill="1" applyBorder="1" applyAlignment="1">
      <alignment horizontal="center" vertical="center"/>
    </xf>
    <xf numFmtId="43" fontId="9" fillId="2" borderId="13" xfId="1" applyNumberFormat="1" applyFont="1" applyFill="1" applyBorder="1" applyAlignment="1">
      <alignment horizontal="center" vertical="center"/>
    </xf>
    <xf numFmtId="43" fontId="9" fillId="2" borderId="18" xfId="1" applyNumberFormat="1" applyFont="1" applyFill="1" applyBorder="1" applyAlignment="1">
      <alignment horizontal="center" vertical="center"/>
    </xf>
    <xf numFmtId="43" fontId="9" fillId="2" borderId="19" xfId="1" applyNumberFormat="1" applyFont="1" applyFill="1" applyBorder="1" applyAlignment="1">
      <alignment horizontal="center" vertical="center"/>
    </xf>
    <xf numFmtId="43" fontId="9" fillId="2" borderId="9" xfId="1" applyNumberFormat="1" applyFont="1" applyFill="1" applyBorder="1" applyAlignment="1">
      <alignment horizontal="center" vertical="center"/>
    </xf>
    <xf numFmtId="14" fontId="9" fillId="2" borderId="34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6" fillId="6" borderId="16" xfId="0" applyFont="1" applyFill="1" applyBorder="1" applyAlignment="1">
      <alignment vertical="center"/>
    </xf>
    <xf numFmtId="0" fontId="16" fillId="6" borderId="16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/>
    </xf>
    <xf numFmtId="0" fontId="18" fillId="6" borderId="1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"/>
  <sheetViews>
    <sheetView topLeftCell="A4" zoomScale="85" zoomScaleNormal="85" workbookViewId="0">
      <selection activeCell="J36" sqref="J36"/>
    </sheetView>
  </sheetViews>
  <sheetFormatPr defaultColWidth="9" defaultRowHeight="30" customHeight="1" x14ac:dyDescent="0.3"/>
  <cols>
    <col min="1" max="1" width="9" style="4"/>
    <col min="2" max="2" width="39.6640625" style="4" customWidth="1"/>
    <col min="3" max="3" width="13.5546875" style="4" bestFit="1" customWidth="1"/>
    <col min="4" max="4" width="11.6640625" style="4" bestFit="1" customWidth="1"/>
    <col min="5" max="7" width="13.33203125" style="4" customWidth="1"/>
    <col min="8" max="8" width="14.6640625" style="19" customWidth="1"/>
    <col min="9" max="9" width="13" style="19" bestFit="1" customWidth="1"/>
    <col min="10" max="10" width="15.109375" style="4" customWidth="1"/>
    <col min="11" max="11" width="12.88671875" style="4" customWidth="1"/>
    <col min="12" max="13" width="14.109375" style="4" bestFit="1" customWidth="1"/>
    <col min="14" max="16" width="14.88671875" style="4" customWidth="1"/>
    <col min="17" max="17" width="7.33203125" style="4" customWidth="1"/>
    <col min="18" max="18" width="21.6640625" style="4" bestFit="1" customWidth="1"/>
    <col min="19" max="19" width="12.6640625" style="4" bestFit="1" customWidth="1"/>
    <col min="20" max="20" width="14.5546875" style="4" bestFit="1" customWidth="1"/>
    <col min="21" max="21" width="16.33203125" style="4" bestFit="1" customWidth="1"/>
    <col min="22" max="22" width="87.109375" style="4" customWidth="1"/>
    <col min="23" max="23" width="16" style="4" bestFit="1" customWidth="1"/>
    <col min="24" max="16384" width="9" style="4"/>
  </cols>
  <sheetData>
    <row r="1" spans="1:23" ht="30" customHeight="1" thickBot="1" x14ac:dyDescent="0.35">
      <c r="B1" s="3" t="s">
        <v>15</v>
      </c>
      <c r="E1" s="5"/>
      <c r="F1" s="5"/>
      <c r="G1" s="5"/>
      <c r="H1" s="6"/>
      <c r="I1" s="6"/>
    </row>
    <row r="2" spans="1:23" ht="30" customHeight="1" thickBot="1" x14ac:dyDescent="0.35">
      <c r="B2" s="7" t="s">
        <v>0</v>
      </c>
      <c r="C2" s="8"/>
      <c r="D2" s="8" t="s">
        <v>25</v>
      </c>
      <c r="E2" s="22"/>
      <c r="H2" s="21"/>
      <c r="I2" s="9"/>
      <c r="J2" s="21" t="s">
        <v>16</v>
      </c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3" ht="30" customHeight="1" thickBot="1" x14ac:dyDescent="0.35">
      <c r="B3" s="11"/>
      <c r="C3" s="11"/>
      <c r="D3" s="11"/>
      <c r="E3" s="10"/>
      <c r="F3" s="10"/>
      <c r="G3" s="10"/>
      <c r="H3" s="12"/>
      <c r="I3" s="12"/>
      <c r="J3" s="10"/>
      <c r="K3" s="10"/>
      <c r="L3" s="10"/>
      <c r="M3" s="10"/>
      <c r="R3" s="10"/>
      <c r="S3" s="13"/>
      <c r="T3" s="13"/>
      <c r="U3" s="13"/>
      <c r="V3" s="13"/>
    </row>
    <row r="4" spans="1:23" ht="30" customHeight="1" thickBot="1" x14ac:dyDescent="0.35">
      <c r="B4" s="44" t="s">
        <v>1</v>
      </c>
      <c r="C4" s="45" t="s">
        <v>2</v>
      </c>
      <c r="D4" s="45" t="s">
        <v>3</v>
      </c>
      <c r="E4" s="45" t="s">
        <v>4</v>
      </c>
      <c r="F4" s="46" t="s">
        <v>21</v>
      </c>
      <c r="G4" s="46" t="s">
        <v>22</v>
      </c>
      <c r="H4" s="47" t="s">
        <v>5</v>
      </c>
      <c r="I4" s="48" t="s">
        <v>6</v>
      </c>
      <c r="J4" s="45" t="s">
        <v>13</v>
      </c>
      <c r="K4" s="49" t="s">
        <v>12</v>
      </c>
      <c r="L4" s="49" t="s">
        <v>23</v>
      </c>
      <c r="M4" s="49" t="s">
        <v>24</v>
      </c>
      <c r="N4" s="49" t="s">
        <v>7</v>
      </c>
      <c r="O4" s="49" t="s">
        <v>31</v>
      </c>
      <c r="P4" s="49" t="s">
        <v>8</v>
      </c>
      <c r="Q4" s="1"/>
      <c r="R4" s="45" t="s">
        <v>9</v>
      </c>
      <c r="S4" s="45" t="s">
        <v>6</v>
      </c>
      <c r="T4" s="45" t="s">
        <v>14</v>
      </c>
      <c r="U4" s="45" t="s">
        <v>10</v>
      </c>
      <c r="V4" s="49" t="s">
        <v>11</v>
      </c>
      <c r="W4" s="54" t="s">
        <v>40</v>
      </c>
    </row>
    <row r="5" spans="1:23" ht="30" customHeight="1" x14ac:dyDescent="0.3">
      <c r="B5" s="26"/>
      <c r="C5" s="26"/>
      <c r="D5" s="26"/>
      <c r="E5" s="26"/>
      <c r="F5" s="26"/>
      <c r="G5" s="26"/>
      <c r="H5" s="27">
        <v>0.18</v>
      </c>
      <c r="I5" s="26"/>
      <c r="J5" s="27">
        <v>0.01</v>
      </c>
      <c r="K5" s="27">
        <v>0.05</v>
      </c>
      <c r="L5" s="27">
        <v>0.1</v>
      </c>
      <c r="M5" s="27">
        <v>0.1</v>
      </c>
      <c r="N5" s="26"/>
      <c r="O5" s="26"/>
      <c r="P5" s="26"/>
      <c r="Q5" s="50"/>
      <c r="R5" s="26"/>
      <c r="S5" s="26"/>
      <c r="T5" s="27">
        <v>0.01</v>
      </c>
      <c r="U5" s="26"/>
      <c r="V5" s="26"/>
      <c r="W5" s="55"/>
    </row>
    <row r="6" spans="1:23" s="24" customFormat="1" ht="30" customHeight="1" x14ac:dyDescent="0.3">
      <c r="B6" s="25"/>
      <c r="C6" s="25"/>
      <c r="D6" s="25"/>
      <c r="E6" s="25"/>
      <c r="F6" s="25"/>
      <c r="G6" s="25"/>
      <c r="H6" s="28"/>
      <c r="I6" s="25"/>
      <c r="J6" s="28"/>
      <c r="K6" s="28"/>
      <c r="L6" s="28"/>
      <c r="M6" s="28"/>
      <c r="N6" s="25"/>
      <c r="O6" s="25"/>
      <c r="P6" s="25"/>
      <c r="Q6" s="51">
        <f>A7</f>
        <v>60599</v>
      </c>
      <c r="R6" s="25"/>
      <c r="S6" s="25"/>
      <c r="T6" s="28"/>
      <c r="U6" s="25"/>
      <c r="V6" s="25"/>
      <c r="W6" s="56"/>
    </row>
    <row r="7" spans="1:23" ht="30" customHeight="1" x14ac:dyDescent="0.3">
      <c r="A7" s="4">
        <v>60599</v>
      </c>
      <c r="B7" s="31" t="s">
        <v>20</v>
      </c>
      <c r="C7" s="32">
        <v>45260</v>
      </c>
      <c r="D7" s="33">
        <v>31</v>
      </c>
      <c r="E7" s="34">
        <v>296967</v>
      </c>
      <c r="F7" s="34">
        <v>0</v>
      </c>
      <c r="G7" s="34">
        <f>E7-F7</f>
        <v>296967</v>
      </c>
      <c r="H7" s="34">
        <f>ROUND(G7*$H$5,0)</f>
        <v>53454</v>
      </c>
      <c r="I7" s="34">
        <f>ROUND(G7+H7,0)</f>
        <v>350421</v>
      </c>
      <c r="J7" s="34">
        <f>ROUND(G7*$J$5,0)</f>
        <v>2970</v>
      </c>
      <c r="K7" s="34">
        <f>G7*K5</f>
        <v>14848.35</v>
      </c>
      <c r="L7" s="34">
        <f>G7*L5</f>
        <v>29696.7</v>
      </c>
      <c r="M7" s="34">
        <f>G7*M5</f>
        <v>29696.7</v>
      </c>
      <c r="N7" s="34">
        <f>H7</f>
        <v>53454</v>
      </c>
      <c r="O7" s="34"/>
      <c r="P7" s="34">
        <f>I7-SUM(J7:N7)</f>
        <v>219755.25</v>
      </c>
      <c r="Q7" s="31"/>
      <c r="R7" s="14" t="s">
        <v>35</v>
      </c>
      <c r="S7" s="14"/>
      <c r="T7" s="14"/>
      <c r="U7" s="14">
        <v>219755</v>
      </c>
      <c r="V7" s="52" t="s">
        <v>33</v>
      </c>
      <c r="W7" s="55"/>
    </row>
    <row r="8" spans="1:23" ht="30" customHeight="1" x14ac:dyDescent="0.3">
      <c r="B8" s="29" t="s">
        <v>34</v>
      </c>
      <c r="C8" s="2"/>
      <c r="D8" s="30">
        <v>31</v>
      </c>
      <c r="E8" s="14">
        <f>N7</f>
        <v>53454</v>
      </c>
      <c r="F8" s="34">
        <v>0</v>
      </c>
      <c r="G8" s="34">
        <f>E8-F8</f>
        <v>53454</v>
      </c>
      <c r="H8" s="34">
        <f>ROUND(G8*$H$5,0)</f>
        <v>9622</v>
      </c>
      <c r="I8" s="34">
        <f>ROUND(G8+H8,0)</f>
        <v>63076</v>
      </c>
      <c r="J8" s="34">
        <f>ROUND(G8*$J$5,0)</f>
        <v>535</v>
      </c>
      <c r="K8" s="34">
        <f>G8*K6</f>
        <v>0</v>
      </c>
      <c r="L8" s="34">
        <f>G8*L6</f>
        <v>0</v>
      </c>
      <c r="M8" s="34">
        <f>G8*M6</f>
        <v>0</v>
      </c>
      <c r="N8" s="34">
        <f>H8</f>
        <v>9622</v>
      </c>
      <c r="O8" s="34"/>
      <c r="P8" s="34">
        <f>I8-SUM(J8:N8)</f>
        <v>52919</v>
      </c>
      <c r="Q8" s="31"/>
      <c r="R8" s="14" t="s">
        <v>36</v>
      </c>
      <c r="S8" s="14"/>
      <c r="T8" s="14"/>
      <c r="U8" s="14">
        <v>53454</v>
      </c>
      <c r="V8" s="52" t="s">
        <v>32</v>
      </c>
      <c r="W8" s="55"/>
    </row>
    <row r="9" spans="1:23" s="24" customFormat="1" ht="30" customHeight="1" x14ac:dyDescent="0.3">
      <c r="B9" s="60"/>
      <c r="C9" s="61"/>
      <c r="D9" s="62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51">
        <f>A10</f>
        <v>55460</v>
      </c>
      <c r="R9" s="25"/>
      <c r="S9" s="25"/>
      <c r="T9" s="25"/>
      <c r="U9" s="25"/>
      <c r="V9" s="56"/>
      <c r="W9" s="57">
        <f>SUM(P7:P8,0)-SUM(U7:U8,0)</f>
        <v>-534.75</v>
      </c>
    </row>
    <row r="10" spans="1:23" ht="30" customHeight="1" x14ac:dyDescent="0.3">
      <c r="A10" s="4">
        <v>55460</v>
      </c>
      <c r="B10" s="68" t="s">
        <v>59</v>
      </c>
      <c r="C10" s="2" t="s">
        <v>47</v>
      </c>
      <c r="D10" s="30">
        <v>12</v>
      </c>
      <c r="E10" s="14">
        <v>428302</v>
      </c>
      <c r="F10" s="34">
        <v>0</v>
      </c>
      <c r="G10" s="34">
        <f>E10-F10</f>
        <v>428302</v>
      </c>
      <c r="H10" s="34">
        <f>ROUND(G10*$H$5,0)</f>
        <v>77094</v>
      </c>
      <c r="I10" s="34">
        <f>ROUND(G10+H10,0)</f>
        <v>505396</v>
      </c>
      <c r="J10" s="34">
        <f t="shared" ref="J10" si="0">ROUND(G10*$J$5,0)</f>
        <v>4283</v>
      </c>
      <c r="K10" s="34">
        <f>G10*5%</f>
        <v>21415.100000000002</v>
      </c>
      <c r="L10" s="34">
        <f>G10*10%</f>
        <v>42830.200000000004</v>
      </c>
      <c r="M10" s="34">
        <f>G10*10%</f>
        <v>42830.200000000004</v>
      </c>
      <c r="N10" s="34">
        <f t="shared" ref="N10" si="1">H10</f>
        <v>77094</v>
      </c>
      <c r="O10" s="34"/>
      <c r="P10" s="34">
        <f>I10-SUM(J10:N10)</f>
        <v>316943.5</v>
      </c>
      <c r="Q10" s="31"/>
      <c r="R10" s="14" t="s">
        <v>44</v>
      </c>
      <c r="S10" s="14"/>
      <c r="T10" s="63"/>
      <c r="U10" s="14">
        <v>198000</v>
      </c>
      <c r="V10" s="67" t="s">
        <v>43</v>
      </c>
      <c r="W10" s="55"/>
    </row>
    <row r="11" spans="1:23" ht="30" customHeight="1" x14ac:dyDescent="0.3">
      <c r="B11" s="68" t="s">
        <v>59</v>
      </c>
      <c r="C11" s="2" t="s">
        <v>48</v>
      </c>
      <c r="D11" s="30">
        <v>15</v>
      </c>
      <c r="E11" s="14">
        <v>735356</v>
      </c>
      <c r="F11" s="34">
        <v>0</v>
      </c>
      <c r="G11" s="34">
        <f t="shared" ref="G11:G17" si="2">E11-F11</f>
        <v>735356</v>
      </c>
      <c r="H11" s="34">
        <f t="shared" ref="H11:H17" si="3">ROUND(G11*$H$5,0)</f>
        <v>132364</v>
      </c>
      <c r="I11" s="34">
        <f t="shared" ref="I11:I17" si="4">ROUND(G11+H11,0)</f>
        <v>867720</v>
      </c>
      <c r="J11" s="34">
        <f t="shared" ref="J11:J17" si="5">ROUND(G11*$J$5,0)</f>
        <v>7354</v>
      </c>
      <c r="K11" s="34">
        <f>G11*5%</f>
        <v>36767.800000000003</v>
      </c>
      <c r="L11" s="34">
        <f>G11*10%</f>
        <v>73535.600000000006</v>
      </c>
      <c r="M11" s="34">
        <f>G11*10%</f>
        <v>73535.600000000006</v>
      </c>
      <c r="N11" s="34">
        <f t="shared" ref="N11:N17" si="6">H11</f>
        <v>132364</v>
      </c>
      <c r="O11" s="34"/>
      <c r="P11" s="34">
        <f t="shared" ref="P11:P17" si="7">I11-SUM(J11:N11)</f>
        <v>544163</v>
      </c>
      <c r="Q11" s="31"/>
      <c r="R11" s="14" t="s">
        <v>46</v>
      </c>
      <c r="S11" s="14"/>
      <c r="T11" s="14"/>
      <c r="U11" s="14">
        <v>99000</v>
      </c>
      <c r="V11" s="65" t="s">
        <v>45</v>
      </c>
      <c r="W11" s="55"/>
    </row>
    <row r="12" spans="1:23" ht="30" customHeight="1" x14ac:dyDescent="0.3">
      <c r="B12" s="29" t="s">
        <v>49</v>
      </c>
      <c r="C12" s="2" t="s">
        <v>50</v>
      </c>
      <c r="D12" s="30" t="s">
        <v>60</v>
      </c>
      <c r="E12" s="14">
        <v>209459</v>
      </c>
      <c r="F12" s="34">
        <v>0</v>
      </c>
      <c r="G12" s="34"/>
      <c r="H12" s="34"/>
      <c r="I12" s="34"/>
      <c r="J12" s="34"/>
      <c r="K12" s="34"/>
      <c r="L12" s="34"/>
      <c r="M12" s="34"/>
      <c r="N12" s="34"/>
      <c r="O12" s="34"/>
      <c r="P12" s="34">
        <f>E12</f>
        <v>209459</v>
      </c>
      <c r="Q12" s="31"/>
      <c r="R12" s="14" t="s">
        <v>52</v>
      </c>
      <c r="S12" s="14"/>
      <c r="T12" s="14"/>
      <c r="U12" s="14">
        <v>148500</v>
      </c>
      <c r="V12" s="66" t="s">
        <v>51</v>
      </c>
      <c r="W12" s="55"/>
    </row>
    <row r="13" spans="1:23" ht="30" customHeight="1" x14ac:dyDescent="0.3">
      <c r="B13" s="68" t="s">
        <v>59</v>
      </c>
      <c r="C13" s="2" t="s">
        <v>57</v>
      </c>
      <c r="D13" s="30">
        <v>6</v>
      </c>
      <c r="E13" s="14">
        <v>120840</v>
      </c>
      <c r="F13" s="34"/>
      <c r="G13" s="34">
        <f t="shared" ref="G13" si="8">E13-F13</f>
        <v>120840</v>
      </c>
      <c r="H13" s="34">
        <f t="shared" si="3"/>
        <v>21751</v>
      </c>
      <c r="I13" s="34">
        <f t="shared" ref="I13" si="9">ROUND(G13+H13,0)</f>
        <v>142591</v>
      </c>
      <c r="J13" s="34">
        <f t="shared" ref="J13" si="10">ROUND(G13*$J$5,0)</f>
        <v>1208</v>
      </c>
      <c r="K13" s="34">
        <f>G13*5%</f>
        <v>6042</v>
      </c>
      <c r="L13" s="34">
        <f>G13*10%</f>
        <v>12084</v>
      </c>
      <c r="M13" s="34">
        <f>G13*10%</f>
        <v>12084</v>
      </c>
      <c r="N13" s="34">
        <f t="shared" ref="N13" si="11">H13</f>
        <v>21751</v>
      </c>
      <c r="O13" s="34"/>
      <c r="P13" s="34">
        <f t="shared" ref="P13" si="12">I13-SUM(J13:N13)</f>
        <v>89422</v>
      </c>
      <c r="Q13" s="31"/>
      <c r="R13" s="14" t="s">
        <v>55</v>
      </c>
      <c r="S13" s="14"/>
      <c r="T13" s="14"/>
      <c r="U13" s="14">
        <v>250877</v>
      </c>
      <c r="V13" s="64" t="s">
        <v>53</v>
      </c>
      <c r="W13" s="55"/>
    </row>
    <row r="14" spans="1:23" ht="30" customHeight="1" x14ac:dyDescent="0.3">
      <c r="B14" s="29" t="s">
        <v>49</v>
      </c>
      <c r="C14" s="2"/>
      <c r="D14" s="30">
        <v>6</v>
      </c>
      <c r="E14" s="14">
        <f>N13</f>
        <v>21751</v>
      </c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>
        <f>E14</f>
        <v>21751</v>
      </c>
      <c r="Q14" s="31"/>
      <c r="R14" s="14" t="s">
        <v>56</v>
      </c>
      <c r="S14" s="14"/>
      <c r="T14" s="14"/>
      <c r="U14" s="14">
        <v>148500</v>
      </c>
      <c r="V14" s="66" t="s">
        <v>54</v>
      </c>
      <c r="W14" s="55"/>
    </row>
    <row r="15" spans="1:23" ht="30" customHeight="1" x14ac:dyDescent="0.3">
      <c r="B15" s="29"/>
      <c r="C15" s="2"/>
      <c r="D15" s="30"/>
      <c r="E15" s="1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1"/>
      <c r="R15" s="14"/>
      <c r="S15" s="14"/>
      <c r="T15" s="14"/>
      <c r="U15" s="14">
        <v>49500</v>
      </c>
      <c r="V15" s="52" t="s">
        <v>58</v>
      </c>
      <c r="W15" s="55"/>
    </row>
    <row r="16" spans="1:23" ht="30" customHeight="1" x14ac:dyDescent="0.3">
      <c r="B16" s="29"/>
      <c r="C16" s="2"/>
      <c r="D16" s="30"/>
      <c r="E16" s="1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1"/>
      <c r="R16" s="14"/>
      <c r="S16" s="14"/>
      <c r="T16" s="14"/>
      <c r="U16" s="14"/>
      <c r="V16" s="52"/>
      <c r="W16" s="55"/>
    </row>
    <row r="17" spans="1:23" ht="30" customHeight="1" x14ac:dyDescent="0.3">
      <c r="B17" s="29"/>
      <c r="C17" s="2"/>
      <c r="D17" s="30"/>
      <c r="E17" s="14"/>
      <c r="F17" s="34">
        <v>0</v>
      </c>
      <c r="G17" s="34">
        <f t="shared" si="2"/>
        <v>0</v>
      </c>
      <c r="H17" s="34">
        <f t="shared" si="3"/>
        <v>0</v>
      </c>
      <c r="I17" s="34">
        <f t="shared" si="4"/>
        <v>0</v>
      </c>
      <c r="J17" s="34">
        <f t="shared" si="5"/>
        <v>0</v>
      </c>
      <c r="K17" s="34">
        <f>G17*K11</f>
        <v>0</v>
      </c>
      <c r="L17" s="34">
        <f>G17*L11</f>
        <v>0</v>
      </c>
      <c r="M17" s="34">
        <f>G17*M11</f>
        <v>0</v>
      </c>
      <c r="N17" s="34">
        <f t="shared" si="6"/>
        <v>0</v>
      </c>
      <c r="O17" s="34"/>
      <c r="P17" s="34">
        <f t="shared" si="7"/>
        <v>0</v>
      </c>
      <c r="Q17" s="31"/>
      <c r="R17" s="14"/>
      <c r="S17" s="14"/>
      <c r="T17" s="14"/>
      <c r="U17" s="14"/>
      <c r="V17" s="52"/>
      <c r="W17" s="55"/>
    </row>
    <row r="18" spans="1:23" ht="30" customHeight="1" x14ac:dyDescent="0.3">
      <c r="A18" s="24"/>
      <c r="B18" s="25"/>
      <c r="C18" s="25"/>
      <c r="D18" s="25"/>
      <c r="E18" s="25"/>
      <c r="F18" s="25"/>
      <c r="G18" s="25"/>
      <c r="H18" s="28"/>
      <c r="I18" s="25"/>
      <c r="J18" s="28"/>
      <c r="K18" s="28"/>
      <c r="L18" s="28"/>
      <c r="M18" s="28"/>
      <c r="N18" s="25"/>
      <c r="O18" s="25"/>
      <c r="P18" s="25"/>
      <c r="Q18" s="51">
        <f>A19</f>
        <v>61095</v>
      </c>
      <c r="R18" s="25"/>
      <c r="S18" s="25"/>
      <c r="T18" s="28"/>
      <c r="U18" s="25"/>
      <c r="V18" s="25"/>
      <c r="W18" s="57">
        <f>SUM(P10:P17,0)-SUM(U10:U17,0)</f>
        <v>287361.5</v>
      </c>
    </row>
    <row r="19" spans="1:23" ht="28.8" x14ac:dyDescent="0.3">
      <c r="A19" s="4">
        <v>61095</v>
      </c>
      <c r="B19" s="31" t="s">
        <v>26</v>
      </c>
      <c r="C19" s="32">
        <v>45280</v>
      </c>
      <c r="D19" s="33">
        <v>32</v>
      </c>
      <c r="E19" s="34">
        <v>537347</v>
      </c>
      <c r="F19" s="34">
        <v>18750</v>
      </c>
      <c r="G19" s="34">
        <f>E19-F19</f>
        <v>518597</v>
      </c>
      <c r="H19" s="34">
        <f>ROUND(G19*$H$5,0)</f>
        <v>93347</v>
      </c>
      <c r="I19" s="34">
        <f>ROUND(G19+H19,0)</f>
        <v>611944</v>
      </c>
      <c r="J19" s="34">
        <f>ROUND(G19*$J$5,0)</f>
        <v>5186</v>
      </c>
      <c r="K19" s="34">
        <f>G19*5%</f>
        <v>25929.850000000002</v>
      </c>
      <c r="L19" s="34">
        <f>G19*10%</f>
        <v>51859.700000000004</v>
      </c>
      <c r="M19" s="34">
        <f>G19*10%</f>
        <v>51859.700000000004</v>
      </c>
      <c r="N19" s="34">
        <f>H19</f>
        <v>93347</v>
      </c>
      <c r="O19" s="34"/>
      <c r="P19" s="34">
        <f>I19-SUM(J19:N19)</f>
        <v>383761.75</v>
      </c>
      <c r="Q19" s="31"/>
      <c r="R19" s="14" t="s">
        <v>37</v>
      </c>
      <c r="S19" s="14"/>
      <c r="T19" s="14"/>
      <c r="U19" s="14">
        <v>198000</v>
      </c>
      <c r="V19" s="14" t="s">
        <v>30</v>
      </c>
      <c r="W19" s="55"/>
    </row>
    <row r="20" spans="1:23" ht="28.8" x14ac:dyDescent="0.3">
      <c r="B20" s="31" t="s">
        <v>26</v>
      </c>
      <c r="C20" s="32">
        <v>45306</v>
      </c>
      <c r="D20" s="33">
        <v>50</v>
      </c>
      <c r="E20" s="34">
        <v>395728</v>
      </c>
      <c r="F20" s="34">
        <v>73000</v>
      </c>
      <c r="G20" s="34">
        <f>E20-F20</f>
        <v>322728</v>
      </c>
      <c r="H20" s="34">
        <f>ROUND(G20*$H$5,0)</f>
        <v>58091</v>
      </c>
      <c r="I20" s="34">
        <f>ROUND(G20+H20,0)</f>
        <v>380819</v>
      </c>
      <c r="J20" s="34">
        <f>ROUND(G20*$J$5,0)</f>
        <v>3227</v>
      </c>
      <c r="K20" s="34">
        <f>G20*5%</f>
        <v>16136.400000000001</v>
      </c>
      <c r="L20" s="34">
        <f>G20*10%</f>
        <v>32272.800000000003</v>
      </c>
      <c r="M20" s="34">
        <f>G20*10%</f>
        <v>32272.800000000003</v>
      </c>
      <c r="N20" s="34">
        <f>H20</f>
        <v>58091</v>
      </c>
      <c r="O20" s="34">
        <v>32901</v>
      </c>
      <c r="P20" s="34">
        <f>I20-SUM(J20:O20)</f>
        <v>205918</v>
      </c>
      <c r="Q20" s="31"/>
      <c r="R20" s="14" t="s">
        <v>38</v>
      </c>
      <c r="S20" s="14"/>
      <c r="T20" s="14"/>
      <c r="U20" s="14">
        <v>185761</v>
      </c>
      <c r="V20" s="14" t="s">
        <v>29</v>
      </c>
      <c r="W20" s="55"/>
    </row>
    <row r="21" spans="1:23" ht="30" customHeight="1" x14ac:dyDescent="0.3">
      <c r="B21" s="29" t="s">
        <v>34</v>
      </c>
      <c r="C21" s="2"/>
      <c r="D21" s="30">
        <v>32</v>
      </c>
      <c r="E21" s="14">
        <f>N19</f>
        <v>93347</v>
      </c>
      <c r="F21" s="14"/>
      <c r="G21" s="34"/>
      <c r="H21" s="34"/>
      <c r="I21" s="34"/>
      <c r="J21" s="34"/>
      <c r="K21" s="34"/>
      <c r="L21" s="34"/>
      <c r="M21" s="34"/>
      <c r="N21" s="34"/>
      <c r="O21" s="34">
        <f t="shared" ref="O21" si="13">I21</f>
        <v>0</v>
      </c>
      <c r="P21" s="34">
        <f>E21</f>
        <v>93347</v>
      </c>
      <c r="Q21" s="34">
        <f t="shared" ref="Q21:Q22" si="14">J21-SUM(K21:O21)</f>
        <v>0</v>
      </c>
      <c r="R21" s="34"/>
      <c r="S21" s="14"/>
      <c r="T21" s="14"/>
      <c r="U21" s="14">
        <v>205918</v>
      </c>
      <c r="V21" s="14" t="s">
        <v>41</v>
      </c>
      <c r="W21" s="55"/>
    </row>
    <row r="22" spans="1:23" ht="30" customHeight="1" thickBot="1" x14ac:dyDescent="0.35">
      <c r="A22" s="15"/>
      <c r="B22" s="29" t="s">
        <v>34</v>
      </c>
      <c r="C22" s="2"/>
      <c r="D22" s="30">
        <v>50</v>
      </c>
      <c r="E22" s="14">
        <f>N20</f>
        <v>58091</v>
      </c>
      <c r="F22" s="14"/>
      <c r="G22" s="34"/>
      <c r="H22" s="34"/>
      <c r="I22" s="34"/>
      <c r="J22" s="34"/>
      <c r="K22" s="34"/>
      <c r="L22" s="34"/>
      <c r="M22" s="34"/>
      <c r="N22" s="34"/>
      <c r="O22" s="34">
        <f t="shared" ref="O22" si="15">I22</f>
        <v>0</v>
      </c>
      <c r="P22" s="34">
        <f>E22</f>
        <v>58091</v>
      </c>
      <c r="Q22" s="34">
        <f t="shared" si="14"/>
        <v>0</v>
      </c>
      <c r="R22" s="53"/>
      <c r="S22" s="53"/>
      <c r="T22" s="53"/>
      <c r="U22" s="53">
        <v>93347</v>
      </c>
      <c r="V22" s="53" t="s">
        <v>42</v>
      </c>
      <c r="W22" s="57">
        <f>SUM(P19:P22,0)-SUM(U19:U22,0)</f>
        <v>58091.75</v>
      </c>
    </row>
    <row r="23" spans="1:23" ht="30" customHeight="1" thickBot="1" x14ac:dyDescent="0.35">
      <c r="A23" s="16"/>
      <c r="B23" s="35"/>
      <c r="C23" s="36"/>
      <c r="D23" s="36"/>
      <c r="E23" s="36"/>
      <c r="F23" s="36"/>
      <c r="G23" s="36"/>
      <c r="H23" s="36"/>
      <c r="I23" s="36"/>
      <c r="J23" s="36"/>
      <c r="K23" s="37">
        <f>SUM(K7:K22)</f>
        <v>121139.5</v>
      </c>
      <c r="L23" s="37">
        <f t="shared" ref="L23:O23" si="16">SUM(L7:L22)</f>
        <v>242279</v>
      </c>
      <c r="M23" s="37">
        <f t="shared" si="16"/>
        <v>242279</v>
      </c>
      <c r="N23" s="37">
        <f t="shared" si="16"/>
        <v>445723</v>
      </c>
      <c r="O23" s="37">
        <f t="shared" si="16"/>
        <v>32901</v>
      </c>
      <c r="P23" s="36"/>
      <c r="Q23" s="36"/>
      <c r="R23" s="36"/>
      <c r="S23" s="36"/>
      <c r="T23" s="36"/>
      <c r="U23" s="38"/>
      <c r="V23" s="39"/>
      <c r="W23" s="59"/>
    </row>
    <row r="24" spans="1:23" ht="30" customHeight="1" thickBot="1" x14ac:dyDescent="0.35">
      <c r="A24" s="16"/>
      <c r="B24" s="40"/>
      <c r="C24" s="41"/>
      <c r="D24" s="41"/>
      <c r="E24" s="41"/>
      <c r="F24" s="41"/>
      <c r="G24" s="41"/>
      <c r="H24" s="41"/>
      <c r="I24" s="41"/>
      <c r="J24" s="22"/>
      <c r="K24" s="41"/>
      <c r="L24" s="41"/>
      <c r="M24" s="41"/>
      <c r="N24" s="42" t="s">
        <v>17</v>
      </c>
      <c r="O24" s="42"/>
      <c r="P24" s="42">
        <f>SUM(P7:P22)</f>
        <v>2195530.5</v>
      </c>
      <c r="Q24" s="41"/>
      <c r="R24" s="42" t="s">
        <v>18</v>
      </c>
      <c r="S24" s="41"/>
      <c r="T24" s="41"/>
      <c r="U24" s="43">
        <f>SUM(U5:U22)</f>
        <v>1850612</v>
      </c>
      <c r="V24" s="18"/>
      <c r="W24" s="58">
        <f>SUM(W5:W23)</f>
        <v>344918.5</v>
      </c>
    </row>
    <row r="25" spans="1:23" ht="30" customHeight="1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6"/>
      <c r="V25" s="15"/>
      <c r="W25" s="59"/>
    </row>
    <row r="26" spans="1:23" ht="30" customHeight="1" thickBot="1" x14ac:dyDescent="0.3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23" t="s">
        <v>19</v>
      </c>
      <c r="S26" s="15"/>
      <c r="T26" s="15"/>
      <c r="U26" s="20">
        <f>P24-U24</f>
        <v>344918.5</v>
      </c>
      <c r="V26" s="17"/>
      <c r="W26" s="18"/>
    </row>
    <row r="27" spans="1:23" ht="30" customHeight="1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3" ht="30" customHeight="1" thickBot="1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3" ht="30" customHeight="1" thickBot="1" x14ac:dyDescent="0.35">
      <c r="A29" s="12"/>
      <c r="B29" s="12"/>
      <c r="C29" s="12"/>
      <c r="D29" s="12"/>
      <c r="E29" s="12"/>
      <c r="F29" s="12"/>
      <c r="G29" s="12"/>
      <c r="H29" s="90" t="s">
        <v>25</v>
      </c>
      <c r="I29" s="91"/>
      <c r="J29" s="91"/>
      <c r="K29" s="9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3" ht="30" customHeight="1" x14ac:dyDescent="0.3">
      <c r="A30" s="12"/>
      <c r="B30" s="12"/>
      <c r="C30" s="12"/>
      <c r="D30" s="12"/>
      <c r="E30" s="12"/>
      <c r="F30" s="12"/>
      <c r="G30" s="12"/>
      <c r="H30" s="93" t="s">
        <v>61</v>
      </c>
      <c r="I30" s="94"/>
      <c r="J30" s="94"/>
      <c r="K30" s="95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1:23" ht="30" customHeight="1" x14ac:dyDescent="0.3">
      <c r="A31" s="12"/>
      <c r="B31" s="12"/>
      <c r="C31" s="12"/>
      <c r="D31" s="12"/>
      <c r="E31" s="12"/>
      <c r="F31" s="12"/>
      <c r="G31" s="12"/>
      <c r="H31" s="96" t="s">
        <v>27</v>
      </c>
      <c r="I31" s="97"/>
      <c r="J31" s="96">
        <f>K23+L23+M23</f>
        <v>605697.5</v>
      </c>
      <c r="K31" s="98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3" ht="30" customHeight="1" x14ac:dyDescent="0.3">
      <c r="A32" s="12"/>
      <c r="B32" s="12"/>
      <c r="C32" s="12"/>
      <c r="D32" s="12"/>
      <c r="E32" s="12"/>
      <c r="F32" s="12"/>
      <c r="G32" s="12"/>
      <c r="H32" s="96" t="s">
        <v>31</v>
      </c>
      <c r="I32" s="97"/>
      <c r="J32" s="96">
        <f>O23</f>
        <v>32901</v>
      </c>
      <c r="K32" s="98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ht="30" customHeight="1" x14ac:dyDescent="0.3">
      <c r="A33" s="12"/>
      <c r="B33" s="12"/>
      <c r="C33" s="12"/>
      <c r="D33" s="12"/>
      <c r="E33" s="12"/>
      <c r="F33" s="12"/>
      <c r="G33" s="12"/>
      <c r="H33" s="99" t="s">
        <v>28</v>
      </c>
      <c r="I33" s="100"/>
      <c r="J33" s="99">
        <f>U26</f>
        <v>344918.5</v>
      </c>
      <c r="K33" s="101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22" ht="30" customHeight="1" thickBot="1" x14ac:dyDescent="0.35">
      <c r="A34" s="12"/>
      <c r="B34" s="12"/>
      <c r="C34" s="12"/>
      <c r="D34" s="12"/>
      <c r="E34" s="12"/>
      <c r="F34" s="12"/>
      <c r="G34" s="12"/>
      <c r="H34" s="87" t="s">
        <v>21</v>
      </c>
      <c r="I34" s="89"/>
      <c r="J34" s="87">
        <v>0</v>
      </c>
      <c r="K34" s="88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2" ht="30" customHeight="1" thickBot="1" x14ac:dyDescent="0.35">
      <c r="A35" s="12"/>
      <c r="B35" s="12"/>
      <c r="C35" s="12"/>
      <c r="D35" s="12"/>
      <c r="E35" s="12"/>
      <c r="F35" s="12"/>
      <c r="G35" s="12"/>
      <c r="H35" s="85" t="s">
        <v>39</v>
      </c>
      <c r="I35" s="86"/>
      <c r="J35" s="87">
        <f>N23-P8-P21-P14-P12</f>
        <v>68247</v>
      </c>
      <c r="K35" s="88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1:22" ht="30" customHeigh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 ht="30" customHeigh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 ht="30" customHeigh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2" ht="30" customHeight="1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ht="30" customHeight="1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2" ht="30" customHeigh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2" ht="30" customHeight="1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ht="30" customHeigh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1:22" ht="30" customHeigh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1:22" ht="30" customHeigh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1:22" ht="30" customHeigh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1:22" ht="30" customHeigh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spans="1:22" ht="30" customHeigh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spans="1:22" ht="30" customHeigh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spans="1:22" ht="30" customHeigh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spans="1:22" ht="30" customHeigh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spans="1:22" ht="30" customHeigh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 spans="1:22" ht="30" customHeigh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spans="1:22" ht="30" customHeigh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spans="1:22" ht="30" customHeigh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spans="1:22" ht="30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spans="1:22" ht="30" customHeigh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1:22" ht="30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spans="1:22" ht="30" customHeigh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1:22" ht="30" customHeigh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1:22" ht="30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spans="1:22" ht="30" customHeigh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spans="1:22" ht="30" customHeigh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spans="1:22" ht="30" customHeigh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spans="1:22" ht="30" customHeigh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spans="1:22" ht="30" customHeigh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1:22" ht="30" customHeigh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spans="1:22" ht="30" customHeigh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1:22" ht="30" customHeigh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spans="1:22" ht="30" customHeigh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 ht="30" customHeigh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 ht="30" customHeigh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 ht="30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 ht="30" customHeigh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 ht="30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ht="30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1:22" ht="30" customHeigh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1:22" ht="30" customHeigh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1:22" ht="30" customHeigh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 ht="30" customHeigh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 ht="30" customHeigh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 ht="30" customHeigh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 ht="30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1:22" ht="30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1:22" ht="30" customHeigh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1:22" ht="30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1:22" ht="30" customHeigh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 ht="30" customHeigh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ht="30" customHeigh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1:22" ht="30" customHeigh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1:22" ht="30" customHeigh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1:22" ht="30" customHeigh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1:22" ht="30" customHeigh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1:22" ht="30" customHeigh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1:22" ht="30" customHeigh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1:22" ht="30" customHeigh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1:22" ht="30" customHeigh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spans="1:22" ht="30" customHeigh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2" ht="30" customHeigh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2" ht="30" customHeight="1" x14ac:dyDescent="0.3">
      <c r="H100" s="6"/>
      <c r="I100" s="6"/>
    </row>
    <row r="101" spans="1:22" ht="30" customHeight="1" x14ac:dyDescent="0.3">
      <c r="H101" s="6"/>
      <c r="I101" s="6"/>
    </row>
    <row r="102" spans="1:22" ht="30" customHeight="1" x14ac:dyDescent="0.3">
      <c r="H102" s="6"/>
      <c r="I102" s="6"/>
    </row>
  </sheetData>
  <mergeCells count="12">
    <mergeCell ref="H35:I35"/>
    <mergeCell ref="J35:K35"/>
    <mergeCell ref="H34:I34"/>
    <mergeCell ref="J34:K34"/>
    <mergeCell ref="H29:K29"/>
    <mergeCell ref="H30:K30"/>
    <mergeCell ref="H31:I31"/>
    <mergeCell ref="J31:K31"/>
    <mergeCell ref="H33:I33"/>
    <mergeCell ref="J33:K33"/>
    <mergeCell ref="H32:I32"/>
    <mergeCell ref="J32:K32"/>
  </mergeCells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5"/>
  <sheetViews>
    <sheetView tabSelected="1" zoomScale="63" zoomScaleNormal="63" workbookViewId="0">
      <selection activeCell="J17" sqref="J17:J18"/>
    </sheetView>
  </sheetViews>
  <sheetFormatPr defaultColWidth="9" defaultRowHeight="30" customHeight="1" x14ac:dyDescent="0.3"/>
  <cols>
    <col min="1" max="1" width="11.6640625" style="4" bestFit="1" customWidth="1"/>
    <col min="2" max="2" width="39.6640625" style="4" customWidth="1"/>
    <col min="3" max="3" width="13.5546875" style="4" bestFit="1" customWidth="1"/>
    <col min="4" max="4" width="11.6640625" style="4" bestFit="1" customWidth="1"/>
    <col min="5" max="7" width="13.33203125" style="4" customWidth="1"/>
    <col min="8" max="8" width="14.6640625" style="19" customWidth="1"/>
    <col min="9" max="9" width="13" style="19" bestFit="1" customWidth="1"/>
    <col min="10" max="10" width="15.109375" style="4" customWidth="1"/>
    <col min="11" max="11" width="12.88671875" style="4" customWidth="1"/>
    <col min="12" max="13" width="14.109375" style="4" bestFit="1" customWidth="1"/>
    <col min="14" max="16" width="14.88671875" style="4" customWidth="1"/>
    <col min="17" max="17" width="21.6640625" style="4" bestFit="1" customWidth="1"/>
    <col min="18" max="18" width="12.6640625" style="4" bestFit="1" customWidth="1"/>
    <col min="19" max="19" width="14.5546875" style="4" bestFit="1" customWidth="1"/>
    <col min="20" max="20" width="16.33203125" style="4" bestFit="1" customWidth="1"/>
    <col min="21" max="21" width="95.6640625" style="4" bestFit="1" customWidth="1"/>
    <col min="22" max="16384" width="9" style="4"/>
  </cols>
  <sheetData>
    <row r="1" spans="1:21" s="69" customFormat="1" ht="30" customHeight="1" x14ac:dyDescent="0.3">
      <c r="A1" s="103" t="s">
        <v>64</v>
      </c>
      <c r="B1" s="69" t="s">
        <v>25</v>
      </c>
      <c r="H1" s="70"/>
      <c r="I1" s="70"/>
    </row>
    <row r="2" spans="1:21" s="69" customFormat="1" ht="30" customHeight="1" x14ac:dyDescent="0.3">
      <c r="A2" s="103" t="s">
        <v>65</v>
      </c>
      <c r="B2" s="104" t="s">
        <v>68</v>
      </c>
      <c r="H2" s="70"/>
      <c r="I2" s="70"/>
    </row>
    <row r="3" spans="1:21" s="69" customFormat="1" ht="30" customHeight="1" x14ac:dyDescent="0.3">
      <c r="A3" s="103" t="s">
        <v>66</v>
      </c>
      <c r="B3" s="104" t="s">
        <v>62</v>
      </c>
      <c r="H3" s="70"/>
      <c r="I3" s="70"/>
    </row>
    <row r="4" spans="1:21" ht="30" customHeight="1" thickBot="1" x14ac:dyDescent="0.35">
      <c r="A4" s="103" t="s">
        <v>67</v>
      </c>
      <c r="B4" s="104" t="s">
        <v>62</v>
      </c>
    </row>
    <row r="5" spans="1:21" ht="30" customHeight="1" thickBot="1" x14ac:dyDescent="0.35">
      <c r="A5" s="105" t="s">
        <v>69</v>
      </c>
      <c r="B5" s="106" t="s">
        <v>70</v>
      </c>
      <c r="C5" s="107" t="s">
        <v>71</v>
      </c>
      <c r="D5" s="107" t="s">
        <v>72</v>
      </c>
      <c r="E5" s="106" t="s">
        <v>73</v>
      </c>
      <c r="F5" s="106" t="s">
        <v>74</v>
      </c>
      <c r="G5" s="107" t="s">
        <v>75</v>
      </c>
      <c r="H5" s="108" t="s">
        <v>76</v>
      </c>
      <c r="I5" s="107" t="s">
        <v>6</v>
      </c>
      <c r="J5" s="106" t="s">
        <v>77</v>
      </c>
      <c r="K5" s="106" t="s">
        <v>78</v>
      </c>
      <c r="L5" s="106" t="s">
        <v>79</v>
      </c>
      <c r="M5" s="106" t="s">
        <v>80</v>
      </c>
      <c r="N5" s="49" t="s">
        <v>81</v>
      </c>
      <c r="O5" s="49" t="s">
        <v>31</v>
      </c>
      <c r="P5" s="106" t="s">
        <v>82</v>
      </c>
      <c r="Q5" s="45" t="s">
        <v>9</v>
      </c>
      <c r="R5" s="106" t="s">
        <v>83</v>
      </c>
      <c r="S5" s="106" t="s">
        <v>84</v>
      </c>
      <c r="T5" s="106" t="s">
        <v>85</v>
      </c>
      <c r="U5" s="49" t="s">
        <v>11</v>
      </c>
    </row>
    <row r="6" spans="1:21" ht="30" customHeight="1" x14ac:dyDescent="0.3">
      <c r="A6" s="26"/>
      <c r="B6" s="26"/>
      <c r="C6" s="26"/>
      <c r="D6" s="26"/>
      <c r="E6" s="26"/>
      <c r="F6" s="26"/>
      <c r="G6" s="26"/>
      <c r="H6" s="27">
        <v>0.18</v>
      </c>
      <c r="I6" s="26"/>
      <c r="J6" s="27">
        <v>0.01</v>
      </c>
      <c r="K6" s="27">
        <v>0.05</v>
      </c>
      <c r="L6" s="27">
        <v>0.1</v>
      </c>
      <c r="M6" s="27">
        <v>0.1</v>
      </c>
      <c r="N6" s="26"/>
      <c r="O6" s="26"/>
      <c r="P6" s="26"/>
      <c r="Q6" s="26"/>
      <c r="R6" s="26"/>
      <c r="S6" s="27">
        <v>0.01</v>
      </c>
      <c r="T6" s="26"/>
      <c r="U6" s="26"/>
    </row>
    <row r="7" spans="1:21" s="24" customFormat="1" ht="30" customHeight="1" x14ac:dyDescent="0.3">
      <c r="A7" s="25"/>
      <c r="B7" s="25"/>
      <c r="C7" s="25"/>
      <c r="D7" s="25"/>
      <c r="E7" s="25"/>
      <c r="F7" s="25"/>
      <c r="G7" s="25"/>
      <c r="H7" s="28"/>
      <c r="I7" s="25"/>
      <c r="J7" s="28"/>
      <c r="K7" s="28"/>
      <c r="L7" s="28"/>
      <c r="M7" s="28"/>
      <c r="N7" s="25"/>
      <c r="O7" s="25"/>
      <c r="P7" s="25"/>
      <c r="Q7" s="25"/>
      <c r="R7" s="25"/>
      <c r="S7" s="28"/>
      <c r="T7" s="25"/>
      <c r="U7" s="25"/>
    </row>
    <row r="8" spans="1:21" ht="30" customHeight="1" x14ac:dyDescent="0.3">
      <c r="A8" s="33">
        <v>60599</v>
      </c>
      <c r="B8" s="29" t="s">
        <v>20</v>
      </c>
      <c r="C8" s="32">
        <v>45260</v>
      </c>
      <c r="D8" s="33">
        <v>31</v>
      </c>
      <c r="E8" s="34">
        <v>296967</v>
      </c>
      <c r="F8" s="34">
        <v>0</v>
      </c>
      <c r="G8" s="34">
        <f>E8-F8</f>
        <v>296967</v>
      </c>
      <c r="H8" s="34">
        <f>ROUND(G8*$H$6,0)</f>
        <v>53454</v>
      </c>
      <c r="I8" s="34">
        <f>ROUND(G8+H8,0)</f>
        <v>350421</v>
      </c>
      <c r="J8" s="34">
        <f>ROUND(G8*$J$6,0)</f>
        <v>2970</v>
      </c>
      <c r="K8" s="34">
        <f>G8*K6</f>
        <v>14848.35</v>
      </c>
      <c r="L8" s="34">
        <f>G8*L6</f>
        <v>29696.7</v>
      </c>
      <c r="M8" s="34">
        <f>G8*M6</f>
        <v>29696.7</v>
      </c>
      <c r="N8" s="84">
        <f>H8</f>
        <v>53454</v>
      </c>
      <c r="O8" s="34"/>
      <c r="P8" s="34">
        <f>I8-SUM(J8:N8)</f>
        <v>219755.25</v>
      </c>
      <c r="Q8" s="14" t="s">
        <v>35</v>
      </c>
      <c r="R8" s="14"/>
      <c r="S8" s="14"/>
      <c r="T8" s="14">
        <v>219755</v>
      </c>
      <c r="U8" s="52" t="s">
        <v>33</v>
      </c>
    </row>
    <row r="9" spans="1:21" ht="30" customHeight="1" x14ac:dyDescent="0.3">
      <c r="A9" s="33">
        <v>60599</v>
      </c>
      <c r="B9" s="104" t="s">
        <v>86</v>
      </c>
      <c r="C9" s="2"/>
      <c r="D9" s="30">
        <v>31</v>
      </c>
      <c r="E9" s="14">
        <f>N8</f>
        <v>53454</v>
      </c>
      <c r="F9" s="34">
        <v>0</v>
      </c>
      <c r="G9" s="34"/>
      <c r="H9" s="34"/>
      <c r="I9" s="34"/>
      <c r="J9" s="34"/>
      <c r="K9" s="34"/>
      <c r="L9" s="34"/>
      <c r="M9" s="34"/>
      <c r="N9" s="34"/>
      <c r="O9" s="34"/>
      <c r="P9" s="84">
        <f>E9</f>
        <v>53454</v>
      </c>
      <c r="Q9" s="14" t="s">
        <v>36</v>
      </c>
      <c r="R9" s="14"/>
      <c r="S9" s="14"/>
      <c r="T9" s="14">
        <v>53454</v>
      </c>
      <c r="U9" s="52" t="s">
        <v>32</v>
      </c>
    </row>
    <row r="10" spans="1:21" ht="30" customHeight="1" x14ac:dyDescent="0.3">
      <c r="A10" s="25"/>
      <c r="B10" s="25"/>
      <c r="C10" s="25"/>
      <c r="D10" s="25"/>
      <c r="E10" s="25"/>
      <c r="F10" s="25"/>
      <c r="G10" s="25"/>
      <c r="H10" s="28"/>
      <c r="I10" s="25"/>
      <c r="J10" s="28"/>
      <c r="K10" s="28"/>
      <c r="L10" s="28"/>
      <c r="M10" s="28"/>
      <c r="N10" s="25"/>
      <c r="O10" s="25"/>
      <c r="P10" s="25"/>
      <c r="Q10" s="25"/>
      <c r="R10" s="25"/>
      <c r="S10" s="28"/>
      <c r="T10" s="25"/>
      <c r="U10" s="25"/>
    </row>
    <row r="11" spans="1:21" ht="26.4" x14ac:dyDescent="0.3">
      <c r="A11" s="33">
        <v>61095</v>
      </c>
      <c r="B11" s="29" t="s">
        <v>26</v>
      </c>
      <c r="C11" s="32">
        <v>45280</v>
      </c>
      <c r="D11" s="33">
        <v>32</v>
      </c>
      <c r="E11" s="34">
        <v>537347</v>
      </c>
      <c r="F11" s="34">
        <v>18750</v>
      </c>
      <c r="G11" s="34">
        <f>E11-F11</f>
        <v>518597</v>
      </c>
      <c r="H11" s="34">
        <f>ROUND(G11*$H$6,0)</f>
        <v>93347</v>
      </c>
      <c r="I11" s="34">
        <f>ROUND(G11+H11,0)</f>
        <v>611944</v>
      </c>
      <c r="J11" s="34">
        <f>ROUND(G11*$J$6,0)</f>
        <v>5186</v>
      </c>
      <c r="K11" s="34">
        <f>G11*5%</f>
        <v>25929.850000000002</v>
      </c>
      <c r="L11" s="34">
        <f>G11*10%</f>
        <v>51859.700000000004</v>
      </c>
      <c r="M11" s="34">
        <f>G11*10%</f>
        <v>51859.700000000004</v>
      </c>
      <c r="N11" s="84">
        <f>H11</f>
        <v>93347</v>
      </c>
      <c r="O11" s="34"/>
      <c r="P11" s="34">
        <f>I11-SUM(J11:N11)</f>
        <v>383761.75</v>
      </c>
      <c r="Q11" s="14" t="s">
        <v>37</v>
      </c>
      <c r="R11" s="14"/>
      <c r="S11" s="14"/>
      <c r="T11" s="14">
        <v>198000</v>
      </c>
      <c r="U11" s="14" t="s">
        <v>30</v>
      </c>
    </row>
    <row r="12" spans="1:21" ht="26.4" x14ac:dyDescent="0.3">
      <c r="A12" s="33">
        <v>61095</v>
      </c>
      <c r="B12" s="29" t="s">
        <v>26</v>
      </c>
      <c r="C12" s="32">
        <v>45306</v>
      </c>
      <c r="D12" s="33">
        <v>50</v>
      </c>
      <c r="E12" s="34">
        <v>395728</v>
      </c>
      <c r="F12" s="34">
        <v>73000</v>
      </c>
      <c r="G12" s="34">
        <f>E12-F12</f>
        <v>322728</v>
      </c>
      <c r="H12" s="34">
        <f>ROUND(G12*$H$6,0)</f>
        <v>58091</v>
      </c>
      <c r="I12" s="34">
        <f>ROUND(G12+H12,0)</f>
        <v>380819</v>
      </c>
      <c r="J12" s="34">
        <f>ROUND(G12*$J$6,0)</f>
        <v>3227</v>
      </c>
      <c r="K12" s="34">
        <f>G12*5%</f>
        <v>16136.400000000001</v>
      </c>
      <c r="L12" s="34">
        <f>G12*10%</f>
        <v>32272.800000000003</v>
      </c>
      <c r="M12" s="34">
        <f>G12*10%</f>
        <v>32272.800000000003</v>
      </c>
      <c r="N12" s="84">
        <f>H12</f>
        <v>58091</v>
      </c>
      <c r="O12" s="34">
        <v>32901</v>
      </c>
      <c r="P12" s="34">
        <f>I12-SUM(J12:O12)</f>
        <v>205918</v>
      </c>
      <c r="Q12" s="14" t="s">
        <v>38</v>
      </c>
      <c r="R12" s="14"/>
      <c r="S12" s="14"/>
      <c r="T12" s="14">
        <v>185761</v>
      </c>
      <c r="U12" s="14" t="s">
        <v>29</v>
      </c>
    </row>
    <row r="13" spans="1:21" ht="30" customHeight="1" x14ac:dyDescent="0.3">
      <c r="A13" s="33">
        <v>61095</v>
      </c>
      <c r="B13" s="104" t="s">
        <v>86</v>
      </c>
      <c r="C13" s="2"/>
      <c r="D13" s="30">
        <v>32</v>
      </c>
      <c r="E13" s="14">
        <f>N11</f>
        <v>93347</v>
      </c>
      <c r="F13" s="14"/>
      <c r="G13" s="34"/>
      <c r="H13" s="34"/>
      <c r="I13" s="34"/>
      <c r="J13" s="34"/>
      <c r="K13" s="34"/>
      <c r="L13" s="34"/>
      <c r="M13" s="34"/>
      <c r="N13" s="34"/>
      <c r="O13" s="34">
        <f t="shared" ref="O13:O14" si="0">I13</f>
        <v>0</v>
      </c>
      <c r="P13" s="84">
        <f>E13</f>
        <v>93347</v>
      </c>
      <c r="Q13" s="34"/>
      <c r="R13" s="14"/>
      <c r="S13" s="14"/>
      <c r="T13" s="14">
        <v>205918</v>
      </c>
      <c r="U13" s="14" t="s">
        <v>41</v>
      </c>
    </row>
    <row r="14" spans="1:21" ht="30" customHeight="1" x14ac:dyDescent="0.3">
      <c r="A14" s="33">
        <v>61095</v>
      </c>
      <c r="B14" s="104" t="s">
        <v>86</v>
      </c>
      <c r="C14" s="2"/>
      <c r="D14" s="30">
        <v>50</v>
      </c>
      <c r="E14" s="14">
        <f>N12</f>
        <v>58091</v>
      </c>
      <c r="F14" s="14"/>
      <c r="G14" s="34"/>
      <c r="H14" s="34"/>
      <c r="I14" s="34"/>
      <c r="J14" s="34"/>
      <c r="K14" s="34"/>
      <c r="L14" s="34"/>
      <c r="M14" s="34"/>
      <c r="N14" s="34"/>
      <c r="O14" s="34">
        <f t="shared" si="0"/>
        <v>0</v>
      </c>
      <c r="P14" s="84">
        <f>E14</f>
        <v>58091</v>
      </c>
      <c r="Q14" s="34"/>
      <c r="R14" s="14"/>
      <c r="S14" s="14"/>
      <c r="T14" s="14">
        <v>93347</v>
      </c>
      <c r="U14" s="14" t="s">
        <v>42</v>
      </c>
    </row>
    <row r="15" spans="1:21" ht="30" customHeight="1" x14ac:dyDescent="0.3">
      <c r="A15" s="33">
        <v>61095</v>
      </c>
      <c r="B15" s="29"/>
      <c r="C15" s="2"/>
      <c r="D15" s="30"/>
      <c r="E15" s="14"/>
      <c r="F15" s="1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14"/>
      <c r="S15" s="14"/>
      <c r="T15" s="14">
        <v>58091</v>
      </c>
      <c r="U15" s="14" t="s">
        <v>63</v>
      </c>
    </row>
    <row r="16" spans="1:21" ht="30" customHeight="1" thickBot="1" x14ac:dyDescent="0.35">
      <c r="A16" s="30"/>
      <c r="B16" s="29"/>
      <c r="C16" s="2"/>
      <c r="D16" s="30"/>
      <c r="E16" s="14"/>
      <c r="F16" s="1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14"/>
      <c r="S16" s="14"/>
      <c r="T16" s="14"/>
      <c r="U16" s="14"/>
    </row>
    <row r="17" spans="1:21" s="3" customFormat="1" ht="30" customHeight="1" x14ac:dyDescent="0.3">
      <c r="A17" s="75"/>
      <c r="B17" s="50"/>
      <c r="C17" s="76"/>
      <c r="D17" s="75"/>
      <c r="E17" s="77"/>
      <c r="F17" s="77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7"/>
      <c r="S17" s="77"/>
      <c r="T17" s="77"/>
      <c r="U17" s="77"/>
    </row>
    <row r="18" spans="1:21" s="3" customFormat="1" ht="30" customHeight="1" x14ac:dyDescent="0.3">
      <c r="A18" s="71"/>
      <c r="B18" s="31"/>
      <c r="C18" s="72"/>
      <c r="D18" s="71"/>
      <c r="E18" s="73"/>
      <c r="F18" s="73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3"/>
      <c r="S18" s="73"/>
      <c r="T18" s="73"/>
      <c r="U18" s="73"/>
    </row>
    <row r="19" spans="1:21" s="3" customFormat="1" ht="30" customHeight="1" thickBot="1" x14ac:dyDescent="0.35">
      <c r="A19" s="79"/>
      <c r="B19" s="80"/>
      <c r="C19" s="81"/>
      <c r="D19" s="79"/>
      <c r="E19" s="82"/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2"/>
      <c r="S19" s="82"/>
      <c r="T19" s="82"/>
      <c r="U19" s="82"/>
    </row>
    <row r="20" spans="1:21" ht="30" customHeight="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ht="30" customHeight="1" thickBot="1" x14ac:dyDescent="0.3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 ht="30" customHeight="1" thickBot="1" x14ac:dyDescent="0.35">
      <c r="A22" s="12"/>
      <c r="B22" s="12"/>
      <c r="C22" s="12"/>
      <c r="D22" s="12"/>
      <c r="E22" s="12"/>
      <c r="F22" s="12"/>
      <c r="G22" s="12"/>
      <c r="H22" s="90"/>
      <c r="I22" s="91"/>
      <c r="J22" s="91"/>
      <c r="K22" s="9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ht="30" customHeight="1" x14ac:dyDescent="0.3">
      <c r="A23" s="12"/>
      <c r="B23" s="12"/>
      <c r="C23" s="12"/>
      <c r="D23" s="12"/>
      <c r="E23" s="12"/>
      <c r="F23" s="12"/>
      <c r="G23" s="12"/>
      <c r="H23" s="102"/>
      <c r="I23" s="94"/>
      <c r="J23" s="94"/>
      <c r="K23" s="95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ht="30" customHeight="1" x14ac:dyDescent="0.3">
      <c r="A24" s="12"/>
      <c r="B24" s="12"/>
      <c r="C24" s="12"/>
      <c r="D24" s="12"/>
      <c r="E24" s="12"/>
      <c r="F24" s="12"/>
      <c r="G24" s="12"/>
      <c r="H24" s="96"/>
      <c r="I24" s="97"/>
      <c r="J24" s="96"/>
      <c r="K24" s="98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 ht="30" customHeight="1" x14ac:dyDescent="0.3">
      <c r="A25" s="12"/>
      <c r="B25" s="12"/>
      <c r="C25" s="12"/>
      <c r="D25" s="12"/>
      <c r="E25" s="12"/>
      <c r="F25" s="12"/>
      <c r="G25" s="12"/>
      <c r="H25" s="96"/>
      <c r="I25" s="97"/>
      <c r="J25" s="96"/>
      <c r="K25" s="98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ht="30" customHeight="1" x14ac:dyDescent="0.3">
      <c r="A26" s="12"/>
      <c r="B26" s="12"/>
      <c r="C26" s="12"/>
      <c r="D26" s="12"/>
      <c r="E26" s="12"/>
      <c r="F26" s="12"/>
      <c r="G26" s="12"/>
      <c r="H26" s="99"/>
      <c r="I26" s="100"/>
      <c r="J26" s="99"/>
      <c r="K26" s="101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 ht="30" customHeight="1" thickBot="1" x14ac:dyDescent="0.35">
      <c r="A27" s="12"/>
      <c r="B27" s="12"/>
      <c r="C27" s="12"/>
      <c r="D27" s="12"/>
      <c r="E27" s="12"/>
      <c r="F27" s="12"/>
      <c r="G27" s="12"/>
      <c r="H27" s="87"/>
      <c r="I27" s="89"/>
      <c r="J27" s="87"/>
      <c r="K27" s="88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ht="30" customHeight="1" thickBot="1" x14ac:dyDescent="0.35">
      <c r="A28" s="12"/>
      <c r="B28" s="12"/>
      <c r="C28" s="12"/>
      <c r="D28" s="12"/>
      <c r="E28" s="12"/>
      <c r="F28" s="12"/>
      <c r="G28" s="12"/>
      <c r="H28" s="85"/>
      <c r="I28" s="86"/>
      <c r="J28" s="87"/>
      <c r="K28" s="88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 ht="30" customHeight="1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ht="30" customHeight="1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 ht="30" customHeigh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 ht="30" customHeigh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 ht="30" customHeight="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 ht="30" customHeight="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ht="30" customHeigh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ht="30" customHeigh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 ht="30" customHeigh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 ht="30" customHeigh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ht="30" customHeight="1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ht="30" customHeight="1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 ht="30" customHeigh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 ht="30" customHeight="1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 ht="30" customHeigh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1:21" ht="30" customHeigh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1:21" ht="30" customHeigh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1:21" ht="30" customHeigh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ht="30" customHeigh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ht="30" customHeigh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1:21" ht="30" customHeigh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1:21" ht="30" customHeigh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1:21" ht="30" customHeigh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1:21" ht="30" customHeigh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1:21" ht="30" customHeigh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1:21" ht="30" customHeigh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spans="1:21" ht="30" customHeigh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</row>
    <row r="56" spans="1:21" ht="30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spans="1:21" ht="30" customHeigh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spans="1:21" ht="30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</row>
    <row r="59" spans="1:21" ht="30" customHeigh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</row>
    <row r="60" spans="1:21" ht="30" customHeigh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</row>
    <row r="61" spans="1:21" ht="30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</row>
    <row r="62" spans="1:21" ht="30" customHeigh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</row>
    <row r="63" spans="1:21" ht="30" customHeigh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</row>
    <row r="64" spans="1:21" ht="30" customHeigh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</row>
    <row r="65" spans="1:21" ht="30" customHeigh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</row>
    <row r="66" spans="1:21" ht="30" customHeigh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</row>
    <row r="67" spans="1:21" ht="30" customHeigh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 spans="1:21" ht="30" customHeigh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</row>
    <row r="69" spans="1:21" ht="30" customHeigh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</row>
    <row r="70" spans="1:21" ht="30" customHeigh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</row>
    <row r="71" spans="1:21" ht="30" customHeigh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1:21" ht="30" customHeigh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 spans="1:21" ht="30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spans="1:21" ht="30" customHeigh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spans="1:21" ht="30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spans="1:21" ht="30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1:21" ht="30" customHeigh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1:21" ht="30" customHeigh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1" ht="30" customHeigh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ht="30" customHeigh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spans="1:21" ht="30" customHeigh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1:21" ht="30" customHeigh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ht="30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ht="30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 ht="30" customHeigh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1:21" ht="30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 ht="30" customHeigh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 ht="30" customHeigh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 ht="30" customHeigh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spans="1:21" ht="30" customHeigh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spans="1:21" ht="30" customHeigh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spans="1:21" ht="30" customHeigh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 spans="1:21" ht="30" customHeight="1" x14ac:dyDescent="0.3">
      <c r="H93" s="6"/>
      <c r="I93" s="6"/>
    </row>
    <row r="94" spans="1:21" ht="30" customHeight="1" x14ac:dyDescent="0.3">
      <c r="H94" s="6"/>
      <c r="I94" s="6"/>
    </row>
    <row r="95" spans="1:21" ht="30" customHeight="1" x14ac:dyDescent="0.3">
      <c r="H95" s="6"/>
      <c r="I95" s="6"/>
    </row>
  </sheetData>
  <mergeCells count="12">
    <mergeCell ref="H26:I26"/>
    <mergeCell ref="J26:K26"/>
    <mergeCell ref="H27:I27"/>
    <mergeCell ref="J27:K27"/>
    <mergeCell ref="H28:I28"/>
    <mergeCell ref="J28:K28"/>
    <mergeCell ref="H22:K22"/>
    <mergeCell ref="H23:K23"/>
    <mergeCell ref="H24:I24"/>
    <mergeCell ref="J24:K24"/>
    <mergeCell ref="H25:I25"/>
    <mergeCell ref="J25:K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2025-05-27T11:14:55Z</dcterms:modified>
</cp:coreProperties>
</file>