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ankaj\Pankaj\"/>
    </mc:Choice>
  </mc:AlternateContent>
  <xr:revisionPtr revIDLastSave="0" documentId="13_ncr:1_{049535DB-2E95-45A5-9C3A-2A280F6121C6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Anisha Mittal" sheetId="1" r:id="rId1"/>
    <sheet name="Sheet2" sheetId="2" r:id="rId2"/>
  </sheets>
  <definedNames>
    <definedName name="_xlnm._FilterDatabase" localSheetId="0" hidden="1">'Anisha Mittal'!$N$2:$N$229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M165" i="1"/>
  <c r="P165" i="1"/>
  <c r="R157" i="1" l="1"/>
  <c r="R160" i="1"/>
  <c r="G161" i="1"/>
  <c r="J161" i="1" s="1"/>
  <c r="G158" i="1"/>
  <c r="J158" i="1" s="1"/>
  <c r="G155" i="1"/>
  <c r="K155" i="1" s="1"/>
  <c r="G153" i="1"/>
  <c r="K161" i="1" l="1"/>
  <c r="H161" i="1"/>
  <c r="N161" i="1" s="1"/>
  <c r="K158" i="1"/>
  <c r="H158" i="1"/>
  <c r="N158" i="1" s="1"/>
  <c r="J155" i="1"/>
  <c r="H155" i="1"/>
  <c r="N155" i="1" s="1"/>
  <c r="E156" i="1" s="1"/>
  <c r="Q156" i="1" s="1"/>
  <c r="H153" i="1"/>
  <c r="I153" i="1" s="1"/>
  <c r="K122" i="1"/>
  <c r="J122" i="1"/>
  <c r="O122" i="1"/>
  <c r="G121" i="1"/>
  <c r="K121" i="1" s="1"/>
  <c r="E162" i="1" l="1"/>
  <c r="Q162" i="1" s="1"/>
  <c r="H173" i="1"/>
  <c r="E159" i="1"/>
  <c r="Q159" i="1" s="1"/>
  <c r="Q153" i="1"/>
  <c r="I161" i="1"/>
  <c r="Q161" i="1" s="1"/>
  <c r="U161" i="1" s="1"/>
  <c r="I158" i="1"/>
  <c r="Q158" i="1" s="1"/>
  <c r="U158" i="1" s="1"/>
  <c r="I155" i="1"/>
  <c r="Q155" i="1" s="1"/>
  <c r="U155" i="1" s="1"/>
  <c r="N121" i="1"/>
  <c r="H121" i="1"/>
  <c r="I121" i="1" s="1"/>
  <c r="O121" i="1"/>
  <c r="J121" i="1" l="1"/>
  <c r="Q121" i="1" s="1"/>
  <c r="S165" i="1"/>
  <c r="R7" i="1" l="1"/>
  <c r="R11" i="1"/>
  <c r="C37" i="2" l="1"/>
  <c r="R150" i="1"/>
  <c r="R147" i="1"/>
  <c r="R144" i="1"/>
  <c r="H171" i="1" l="1"/>
  <c r="G12" i="1"/>
  <c r="J12" i="1" s="1"/>
  <c r="G105" i="1"/>
  <c r="K105" i="1" s="1"/>
  <c r="O12" i="1" l="1"/>
  <c r="K12" i="1"/>
  <c r="H12" i="1"/>
  <c r="N12" i="1" s="1"/>
  <c r="H105" i="1"/>
  <c r="N105" i="1" s="1"/>
  <c r="E107" i="1" s="1"/>
  <c r="Q107" i="1" s="1"/>
  <c r="J105" i="1"/>
  <c r="E13" i="1" l="1"/>
  <c r="Q13" i="1" s="1"/>
  <c r="M173" i="1"/>
  <c r="I12" i="1"/>
  <c r="Q12" i="1" s="1"/>
  <c r="U12" i="1" s="1"/>
  <c r="I105" i="1"/>
  <c r="Q105" i="1" s="1"/>
  <c r="E125" i="1" l="1"/>
  <c r="G125" i="1" s="1"/>
  <c r="L125" i="1" l="1"/>
  <c r="K125" i="1"/>
  <c r="N125" i="1"/>
  <c r="E126" i="1" s="1"/>
  <c r="Q126" i="1" s="1"/>
  <c r="H125" i="1"/>
  <c r="I125" i="1" s="1"/>
  <c r="J125" i="1" l="1"/>
  <c r="Q125" i="1" s="1"/>
  <c r="N23" i="1"/>
  <c r="N32" i="1"/>
  <c r="N31" i="1"/>
  <c r="N37" i="1"/>
  <c r="N42" i="1"/>
  <c r="N41" i="1"/>
  <c r="N48" i="1"/>
  <c r="E50" i="1" s="1"/>
  <c r="Q50" i="1" s="1"/>
  <c r="N47" i="1"/>
  <c r="U31" i="1"/>
  <c r="G148" i="1"/>
  <c r="J148" i="1" s="1"/>
  <c r="G152" i="1"/>
  <c r="G151" i="1"/>
  <c r="G145" i="1"/>
  <c r="H145" i="1" s="1"/>
  <c r="N145" i="1" s="1"/>
  <c r="E146" i="1" s="1"/>
  <c r="Q146" i="1" s="1"/>
  <c r="K148" i="1" l="1"/>
  <c r="H148" i="1"/>
  <c r="N148" i="1" s="1"/>
  <c r="E149" i="1" s="1"/>
  <c r="Q149" i="1" s="1"/>
  <c r="H152" i="1"/>
  <c r="Q152" i="1" s="1"/>
  <c r="H151" i="1"/>
  <c r="I145" i="1"/>
  <c r="J145" i="1"/>
  <c r="K145" i="1"/>
  <c r="Q67" i="1"/>
  <c r="G8" i="1"/>
  <c r="K8" i="1" s="1"/>
  <c r="I152" i="1" l="1"/>
  <c r="I148" i="1"/>
  <c r="Q148" i="1" s="1"/>
  <c r="U148" i="1" s="1"/>
  <c r="I151" i="1"/>
  <c r="Q151" i="1" s="1"/>
  <c r="U151" i="1" s="1"/>
  <c r="Q145" i="1"/>
  <c r="U145" i="1" s="1"/>
  <c r="O8" i="1"/>
  <c r="H8" i="1"/>
  <c r="N8" i="1" s="1"/>
  <c r="J8" i="1"/>
  <c r="G141" i="1"/>
  <c r="H141" i="1" s="1"/>
  <c r="N141" i="1" s="1"/>
  <c r="E142" i="1" s="1"/>
  <c r="Q142" i="1" s="1"/>
  <c r="R140" i="1"/>
  <c r="G137" i="1"/>
  <c r="J137" i="1" s="1"/>
  <c r="R136" i="1"/>
  <c r="U88" i="1"/>
  <c r="U75" i="1"/>
  <c r="U61" i="1"/>
  <c r="U57" i="1"/>
  <c r="U53" i="1"/>
  <c r="U47" i="1"/>
  <c r="U41" i="1"/>
  <c r="U37" i="1"/>
  <c r="U27" i="1"/>
  <c r="U23" i="1"/>
  <c r="R133" i="1"/>
  <c r="R130" i="1"/>
  <c r="R127" i="1"/>
  <c r="R120" i="1"/>
  <c r="R117" i="1"/>
  <c r="R113" i="1"/>
  <c r="R108" i="1"/>
  <c r="R101" i="1"/>
  <c r="R98" i="1"/>
  <c r="R93" i="1"/>
  <c r="R87" i="1"/>
  <c r="R74" i="1"/>
  <c r="R60" i="1"/>
  <c r="R56" i="1"/>
  <c r="R52" i="1"/>
  <c r="R46" i="1"/>
  <c r="R40" i="1"/>
  <c r="R36" i="1"/>
  <c r="R30" i="1"/>
  <c r="R26" i="1"/>
  <c r="R22" i="1"/>
  <c r="R18" i="1"/>
  <c r="R15" i="1"/>
  <c r="G110" i="1"/>
  <c r="G134" i="1"/>
  <c r="K134" i="1" s="1"/>
  <c r="G131" i="1"/>
  <c r="K131" i="1" s="1"/>
  <c r="G128" i="1"/>
  <c r="O128" i="1" s="1"/>
  <c r="N122" i="1"/>
  <c r="E124" i="1" s="1"/>
  <c r="Q124" i="1" s="1"/>
  <c r="H122" i="1"/>
  <c r="I122" i="1" s="1"/>
  <c r="Q122" i="1" s="1"/>
  <c r="E123" i="1"/>
  <c r="Q123" i="1" s="1"/>
  <c r="U121" i="1" l="1"/>
  <c r="N110" i="1"/>
  <c r="K110" i="1"/>
  <c r="J110" i="1"/>
  <c r="E9" i="1"/>
  <c r="Q9" i="1" s="1"/>
  <c r="I8" i="1"/>
  <c r="Q8" i="1" s="1"/>
  <c r="J141" i="1"/>
  <c r="K141" i="1"/>
  <c r="I141" i="1"/>
  <c r="O141" i="1"/>
  <c r="O137" i="1"/>
  <c r="K137" i="1"/>
  <c r="H137" i="1"/>
  <c r="N137" i="1" s="1"/>
  <c r="E138" i="1" s="1"/>
  <c r="Q138" i="1" s="1"/>
  <c r="H110" i="1"/>
  <c r="H134" i="1"/>
  <c r="N134" i="1" s="1"/>
  <c r="E135" i="1" s="1"/>
  <c r="Q135" i="1" s="1"/>
  <c r="J134" i="1"/>
  <c r="H131" i="1"/>
  <c r="N131" i="1" s="1"/>
  <c r="E132" i="1" s="1"/>
  <c r="Q132" i="1" s="1"/>
  <c r="J131" i="1"/>
  <c r="H128" i="1"/>
  <c r="N128" i="1" s="1"/>
  <c r="E129" i="1" s="1"/>
  <c r="Q129" i="1" s="1"/>
  <c r="J128" i="1"/>
  <c r="K128" i="1"/>
  <c r="U8" i="1" l="1"/>
  <c r="Q141" i="1"/>
  <c r="U141" i="1" s="1"/>
  <c r="I137" i="1"/>
  <c r="Q137" i="1" s="1"/>
  <c r="U137" i="1" s="1"/>
  <c r="I134" i="1"/>
  <c r="Q134" i="1" s="1"/>
  <c r="I110" i="1"/>
  <c r="Q110" i="1" s="1"/>
  <c r="I128" i="1"/>
  <c r="Q128" i="1" s="1"/>
  <c r="U128" i="1" s="1"/>
  <c r="I131" i="1"/>
  <c r="Q131" i="1" s="1"/>
  <c r="U131" i="1" s="1"/>
  <c r="U134" i="1" l="1"/>
  <c r="H62" i="1"/>
  <c r="H61" i="1"/>
  <c r="Q20" i="1"/>
  <c r="U19" i="1" s="1"/>
  <c r="G118" i="1" l="1"/>
  <c r="G114" i="1"/>
  <c r="H114" i="1" l="1"/>
  <c r="I114" i="1" s="1"/>
  <c r="N114" i="1"/>
  <c r="K114" i="1"/>
  <c r="J114" i="1"/>
  <c r="O114" i="1"/>
  <c r="N118" i="1"/>
  <c r="K118" i="1"/>
  <c r="J118" i="1"/>
  <c r="O118" i="1"/>
  <c r="H118" i="1"/>
  <c r="I118" i="1" s="1"/>
  <c r="G104" i="1"/>
  <c r="I104" i="1" s="1"/>
  <c r="Q104" i="1" s="1"/>
  <c r="G103" i="1"/>
  <c r="J103" i="1" s="1"/>
  <c r="G102" i="1"/>
  <c r="H102" i="1" s="1"/>
  <c r="G109" i="1"/>
  <c r="Q118" i="1" l="1"/>
  <c r="Q114" i="1"/>
  <c r="K109" i="1"/>
  <c r="J109" i="1"/>
  <c r="E115" i="1"/>
  <c r="Q115" i="1" s="1"/>
  <c r="K102" i="1"/>
  <c r="J102" i="1"/>
  <c r="N102" i="1"/>
  <c r="L102" i="1"/>
  <c r="L165" i="1" s="1"/>
  <c r="K103" i="1"/>
  <c r="H103" i="1"/>
  <c r="N103" i="1" s="1"/>
  <c r="H109" i="1"/>
  <c r="N109" i="1" s="1"/>
  <c r="E111" i="1" s="1"/>
  <c r="Q111" i="1" s="1"/>
  <c r="E106" i="1" l="1"/>
  <c r="Q106" i="1" s="1"/>
  <c r="U114" i="1"/>
  <c r="E119" i="1"/>
  <c r="Q119" i="1" s="1"/>
  <c r="I102" i="1"/>
  <c r="Q102" i="1" s="1"/>
  <c r="I103" i="1"/>
  <c r="Q103" i="1" s="1"/>
  <c r="I109" i="1"/>
  <c r="Q109" i="1" s="1"/>
  <c r="U109" i="1" s="1"/>
  <c r="U102" i="1" l="1"/>
  <c r="U118" i="1"/>
  <c r="G99" i="1"/>
  <c r="K99" i="1" s="1"/>
  <c r="H99" i="1" l="1"/>
  <c r="N99" i="1" s="1"/>
  <c r="E100" i="1" s="1"/>
  <c r="Q100" i="1" s="1"/>
  <c r="J99" i="1"/>
  <c r="I99" i="1" l="1"/>
  <c r="Q99" i="1" s="1"/>
  <c r="U99" i="1" s="1"/>
  <c r="G94" i="1"/>
  <c r="G95" i="1"/>
  <c r="H95" i="1" s="1"/>
  <c r="N95" i="1" s="1"/>
  <c r="I95" i="1" l="1"/>
  <c r="J95" i="1"/>
  <c r="K95" i="1"/>
  <c r="O95" i="1"/>
  <c r="H94" i="1"/>
  <c r="J94" i="1"/>
  <c r="K94" i="1"/>
  <c r="O94" i="1"/>
  <c r="N27" i="1"/>
  <c r="I94" i="1" l="1"/>
  <c r="N94" i="1"/>
  <c r="E96" i="1" s="1"/>
  <c r="Q96" i="1" s="1"/>
  <c r="Q94" i="1"/>
  <c r="Q95" i="1"/>
  <c r="G16" i="1"/>
  <c r="U94" i="1" l="1"/>
  <c r="K16" i="1"/>
  <c r="K165" i="1" s="1"/>
  <c r="O16" i="1"/>
  <c r="O165" i="1" s="1"/>
  <c r="H170" i="1" l="1"/>
  <c r="F7" i="2"/>
  <c r="J16" i="1"/>
  <c r="H16" i="1"/>
  <c r="I16" i="1" s="1"/>
  <c r="N16" i="1" l="1"/>
  <c r="N165" i="1" s="1"/>
  <c r="Q16" i="1" l="1"/>
  <c r="G18" i="1"/>
  <c r="H18" i="1" s="1"/>
  <c r="U16" i="1" l="1"/>
  <c r="U165" i="1" s="1"/>
  <c r="I18" i="1"/>
  <c r="J18" i="1"/>
  <c r="Q18" i="1" l="1"/>
  <c r="Q165" i="1" s="1"/>
  <c r="S166" i="1" l="1"/>
  <c r="H172" i="1" s="1"/>
</calcChain>
</file>

<file path=xl/sharedStrings.xml><?xml version="1.0" encoding="utf-8"?>
<sst xmlns="http://schemas.openxmlformats.org/spreadsheetml/2006/main" count="276" uniqueCount="184">
  <si>
    <t>Invoice Details</t>
  </si>
  <si>
    <t>Amount</t>
  </si>
  <si>
    <t>UTR</t>
  </si>
  <si>
    <t>Hold amount</t>
  </si>
  <si>
    <t>15-05-2023 NEFT/AXISP00390167389/RIUP23/225/S S ENTERPRISES 49500.00</t>
  </si>
  <si>
    <t xml:space="preserve">Mannamajra village- Boundary wall  work  </t>
  </si>
  <si>
    <t>19-06-2023 NEFT/AXISP00399545669/RIUP23/711/S S ENTERPRISES 299694.00</t>
  </si>
  <si>
    <t>Mahavatpur Village - Boundary wall work</t>
  </si>
  <si>
    <t>16-05-2023 NEFT/AXISP00390411254/RIUP23/264/S S ENTERPRISES 99000.00</t>
  </si>
  <si>
    <t>GST Release Note</t>
  </si>
  <si>
    <t>19-05-2023 NEFT/AXISP00391376850/RIUP23/312/S S ENTERPRISES ₹ 1,81,893.00</t>
  </si>
  <si>
    <t>Ponjokhera Village Boundary wall work</t>
  </si>
  <si>
    <t>12-04-2023 12-04-2023 NEFT/AXISP00381313160/SPUP23/0104/S S ENTERPRISES 148500.00</t>
  </si>
  <si>
    <t>29-04-2023 NEFT/AXISP00385648302/SPUP23/0290/S S ENTERPRISES 162205.00</t>
  </si>
  <si>
    <t>02-05-2023 NEFT/AXISP00386545790/SPUP23/0251/S S ENTERPRISES 62839.00</t>
  </si>
  <si>
    <t xml:space="preserve">KAIRANA village -Pump house work  </t>
  </si>
  <si>
    <t>28-02-2023 NEFT/AXISP00366235144/RIUP22/2363/S S ENTERPRISES 99000.00</t>
  </si>
  <si>
    <t>09-03-2023 NEFT/AXISP00370113948/RIUP22/2522/S S ENTERPRISES 114618.00</t>
  </si>
  <si>
    <t>21-04-2023 NEFT/AXISP00383377298/SPUP23/0180/S S ENTERPRISES 43204.00</t>
  </si>
  <si>
    <t>27-04-2023 NEFT/AXISP00384765040/SPUP23/0286/S S ENTERPRISES 110193.00</t>
  </si>
  <si>
    <t>06-05-2023 NEFT/AXISP00388047300/RIUP23/074/S S ENTERPRISES 22286.00</t>
  </si>
  <si>
    <t>Kheragadai Village - Boundary wall work.</t>
  </si>
  <si>
    <t>03-03-2023 NEFT/AXISP00368176788/RIUP22/2417/S S ENTERPRISES 343242.00</t>
  </si>
  <si>
    <t xml:space="preserve"> 26-04-2023 NEFT/AXISP00384420633/SPUP23/0252/S S ENTERPRISES 69420.00</t>
  </si>
  <si>
    <t>Mantmanti Village - Boundary wall work.</t>
  </si>
  <si>
    <t>04-02-2023 NEFT/AXISP00360451532/RIUP22/2089/S S ENTERPRISES ₹ 2,49,464.00</t>
  </si>
  <si>
    <t>27-02-2023 NEFT/AXISP00365798698/RIUP22/2307/S S ENTERPRISES 47770.0</t>
  </si>
  <si>
    <t>04-03-2023 NEFT/AXISP00368598751/RIUP22/2437/S S ENTERPRISES 112140.00</t>
  </si>
  <si>
    <t>26-04-2023 NEFT/AXISP00384420632/SPUP23/0253/S S ENTERPRISES 22680.00</t>
  </si>
  <si>
    <t xml:space="preserve">Panjokhera village -Pump house work  </t>
  </si>
  <si>
    <t>09-03-2023 NEFT/AXISP00370113946/RIUP22/2521/S S ENTERPRISES 184780.00</t>
  </si>
  <si>
    <t>12-04-2023 12-04-2023 NEFT/AXISP00381313159/SPUP23/0105/S S ENTERPRISES 99000.00</t>
  </si>
  <si>
    <t>20-04-2023 20-04-2023 NEFT/AXISP00383281382/SPUP23/0179/S S ENTERPRISES 37371.00</t>
  </si>
  <si>
    <t>15-05-2023 15-05-2023 NEFT/AXISP00390088446/SPUP23/0303/S S ENTERPRISES 23055.00</t>
  </si>
  <si>
    <t>Alipur Village - Pump House work</t>
  </si>
  <si>
    <t>04-02-2023 NEFT/AXISP00360502880/RIUP22/2100/S S ENTERPRISES ₹ 3,09,775.00</t>
  </si>
  <si>
    <t>27-02-2023 NEFT/AXISP00365798696/RIUP22/2305/S S ENTERPRISES 59318.00</t>
  </si>
  <si>
    <t>Manna Majra Village - Pump House work</t>
  </si>
  <si>
    <t>04-02-2023 NEFT/AXISP00360502882/RIUP22/2101/S S ENTERPRISES ₹ 2,89,334.00</t>
  </si>
  <si>
    <t>27-02-2023 NEFT/AXISP00365798697/RIUP22/2306/S S ENTERPRISES 55404.00</t>
  </si>
  <si>
    <t>Mannamajra, Gishugrah Village Pipeline laying work</t>
  </si>
  <si>
    <t>GST release note</t>
  </si>
  <si>
    <t>19-11-2022 NEFT/AXISP00339152186/RIUP22/1314/S S ENTERPRISES 99000.00</t>
  </si>
  <si>
    <t>11-01-2023 NEFT/AXISP00354136367/RIUP22/1840/S S ENTERPRISES 113854.00</t>
  </si>
  <si>
    <t>25-01-2023 NEFT/AXISP00357444292/RIUP22/1993/S S ENTERPRISES 30680.00</t>
  </si>
  <si>
    <t>13-02-2023 NEFT/AXISP00362757390/RIUP22/2138/S S ENTERPRISES ₹ 2,35,384.00</t>
  </si>
  <si>
    <t>20-02-2023 NEFT/AXISP00364387948/RIUP22/2232/S S ENTERPRISES 49500.00</t>
  </si>
  <si>
    <t>20-02-2023 NEFT/AXISP00364387949/RIUP22/2233/S S ENTERPRISES 99000.00</t>
  </si>
  <si>
    <t>17-03-2023 NEFT/AXISP00372194527/RIUP22/2642/S S ENTERPRISES 49500.00</t>
  </si>
  <si>
    <t>31-03-2023 NEFT/AXISP00377327424/RIUP22/2805/S S ENTERPRISES 34650.00</t>
  </si>
  <si>
    <t>20-04-2023 20-04-2023 NEFT/AXISP00383281383/SPUP23/0177/S S ENTERPRISES 65063.00</t>
  </si>
  <si>
    <t>10-05-2023 NEFT/AXISP00389275303/RIUP23/165/S S ENTERPRISES ₹ 61,282.00</t>
  </si>
  <si>
    <t>11-05-2023 NEFT/AXISP00389498380/RIUP23/195/S S ENTERPRISES ₹ 18,966.00</t>
  </si>
  <si>
    <t>Alipur Village Pipeline laying work</t>
  </si>
  <si>
    <t>16-11-2022 NEFT/AXISP00338342934/RIUP22/1272/S S ENTERPRISES 99000.00</t>
  </si>
  <si>
    <t>04-01-2023 NEFT/AXISP00351745738/RIUP22/1745/S S ENTERPRISES ₹ 83,256.00</t>
  </si>
  <si>
    <t>17-03-2023 NEFT/AXISP00372194528/RIUP22/2643/S S ENTERPRISES 198000.00</t>
  </si>
  <si>
    <t>31-03-2023 NEFT/AXISP00377327425/RIUP22/2806/S S ENTERPRISES 148500.00</t>
  </si>
  <si>
    <t>25-01-2023 NEFT/AXISP00357444291/RIUP22/1994/S S ENTERPRISES 59917.00</t>
  </si>
  <si>
    <t>06-05-2023 NEFT/AXISP00387805288/SPUP23/0302/S S ENTERPRISES 195822.00</t>
  </si>
  <si>
    <t>10-05-2023 NEFT/AXISP00388990952/RIUP23/184/S S ENTERPRISES 131917.00</t>
  </si>
  <si>
    <t>Erti Village Pipeline laying work</t>
  </si>
  <si>
    <t>16-11-2022 NEFT/AXISP00338342935/RIUP22/1271/S S ENTERPRISES 99000.00</t>
  </si>
  <si>
    <t>31-03-2023 NEFT/AXISP00377327426/RIUP22/2807/S S ENTERPRISES 34650.00</t>
  </si>
  <si>
    <t>29-04-2023 NEFT/AXISP00385648301/SPUP23/0175/S S ENTERPRISES 33883.00</t>
  </si>
  <si>
    <t>01-05-2023 NEFT/AXISP00385697760/SPUP23/0304/S S ENTERPRISES 5648.00</t>
  </si>
  <si>
    <t>Gandrav Village PH Construction</t>
  </si>
  <si>
    <t>Kajipur Thirwa - Thanabhavan</t>
  </si>
  <si>
    <t>Braham Khera Village Pump House work</t>
  </si>
  <si>
    <t>14-09-2023 NEFT/AXISP00424961334/RIUP23/1883/S S ENTERPRISES/HDFC0CAMMCO 37600.00</t>
  </si>
  <si>
    <t>25-08-2023 NEFT/AXISP00418296988/RIUP23/1456/S S ENTERPRISES/HDFC0CAMMCO 67618.00</t>
  </si>
  <si>
    <t>Asadpur Bamnoli Kadhla Village  Pump House Work</t>
  </si>
  <si>
    <t>10-10-2023 NEFT/AXISP00432944780/RIUP23/2475/S S ENTERPRISES/HDFC0CAMMCO 203454.00</t>
  </si>
  <si>
    <t>10-10-2023 NEFT/AXISP00432944781/RIUP23/2476/S S ENTERPRISES/HDFC0CAMMCO 107442.00</t>
  </si>
  <si>
    <t>GST Release not</t>
  </si>
  <si>
    <t xml:space="preserve"> </t>
  </si>
  <si>
    <t>06-07-2023 NEFT/AXISP00404598024/RIUP23/801/S S ENTERPRISES 78041.00 15498909.02 CBB</t>
  </si>
  <si>
    <t>17-10-2023 NEFT/AXISP00435127460/RIUP23/2698/S S ENTERPRISES/HDFC0CAMMCO 7200.00</t>
  </si>
  <si>
    <t>17-10-2023 NEFT/AXISP00435127252/RIUP23/2670/S S ENTERPRISES/HDFC0CAMMCO 211251.00</t>
  </si>
  <si>
    <t>Ambheta village PH work</t>
  </si>
  <si>
    <t xml:space="preserve">Ambheti village PH work </t>
  </si>
  <si>
    <t>Total Paid</t>
  </si>
  <si>
    <t>Balance Payable</t>
  </si>
  <si>
    <t>GST</t>
  </si>
  <si>
    <t>Daberi Khurd Village-Pump House Work</t>
  </si>
  <si>
    <t>25-08-2023 NEFT/AXISP00418410653/RIUP23/1296/S S ENTERPRISES/HDFC0CAMMCO 75597.00</t>
  </si>
  <si>
    <t>10-10-2023 NEFT/AXISP00432944838/RIUP23/1830/S S ENTERPRISES/HDFC0CAMMCO 98790.00</t>
  </si>
  <si>
    <t>10-10-2023 NEFT/AXISP00432944840/RIUP23/2195/S S ENTERPRISES/HDFC0CAMMCO 22520.00</t>
  </si>
  <si>
    <t>Asadpur village B.Wall work</t>
  </si>
  <si>
    <t>Asadpur village D.G foundation work</t>
  </si>
  <si>
    <t>Braham village D.G foundation work</t>
  </si>
  <si>
    <t>10-11-2023 NEFT/AXISP00443237213/RIUP23/3211/S S ENTERPRISES/HDFC0CAMMCO 148500.00</t>
  </si>
  <si>
    <t xml:space="preserve">Pipe Line Restoration Work At-Miyan Kasba Village-UNN </t>
  </si>
  <si>
    <t>02-12-2023 NEFT/AXISP00449103437/RIUP23/3516/S S ENTERPRISES/HDFC0CAMMCO 312081.00</t>
  </si>
  <si>
    <t>02-12-2023 NEFT/AXISP00449103407/RIUP23/3533/S S ENTERPRISES/HDFC0CAMMCO 37600.00</t>
  </si>
  <si>
    <t>Pump House  Work AT Asadpur Bamnoli VILLAGE</t>
  </si>
  <si>
    <t>Advance/ Surplus</t>
  </si>
  <si>
    <t>02-01-2024 NEFT/AXISP00458529772/RIUP23/3387/S S ENTERPRISES/HDFC0CAMMCO 121569.00</t>
  </si>
  <si>
    <t xml:space="preserve">GST </t>
  </si>
  <si>
    <t>16-01-2024 NEFT/AXISP00462907313/RIUP23/4214/S S ENTERPRISES/HDFC0CAMMCO 107442.00</t>
  </si>
  <si>
    <t>Advance Village Wise</t>
  </si>
  <si>
    <t>B.WALL WORK AT VILLAGE-DABHERI KHURD</t>
  </si>
  <si>
    <t>20-12-2023 NEFT/AXISP00454416138/RIUP23/3770/S S ENTERPRISES/HDFC0CAMMCO 213385.00</t>
  </si>
  <si>
    <t>B.WALL WORK AT VILLAGE-BRAHAM, KHERA</t>
  </si>
  <si>
    <t>20-12-2023 NEFT/AXISP00454416139/RIUP23/3771/S S ENTERPRISES/HDFC0CAMMCO 326689.00</t>
  </si>
  <si>
    <t xml:space="preserve">M/s S S  Enterprises </t>
  </si>
  <si>
    <t>PMC</t>
  </si>
  <si>
    <t>Odri Fatehpur - PH</t>
  </si>
  <si>
    <t>25, 26</t>
  </si>
  <si>
    <t>34, 54</t>
  </si>
  <si>
    <t>22-02-2024 NEFT/AXISP00473278689/RIUP23/4307/S S ENTERPRISES/HDFC0CAMMCO 54621.00</t>
  </si>
  <si>
    <t>22-02-2024 NEFT/AXISP00473278688/RIUP23/3411/S S ENTERPRISES/HDFC0CAMMCO 298346.00</t>
  </si>
  <si>
    <t>22-02-2024 NEFT/AXISP00473278690/RIUP23/4306/S S ENTERPRISES/HDFC0CAMMCO 66875.00</t>
  </si>
  <si>
    <t>07-02-2024 NEFT/AXISP00469197339/RIUP23/3534/S S ENTERPRISES/HDFC0CAMMCO 37600.00</t>
  </si>
  <si>
    <t>22-02-2024 NEFT/AXISP00473278691/RIUP23/4305/S S ENTERPRISES/HDFC0CAMMCO 48125.00</t>
  </si>
  <si>
    <t>22-02-2024 NEFT/AXISP00473278692/RIUP23/4304/S S ENTERPRISES/HDFC0CAMMCO 80168.00</t>
  </si>
  <si>
    <t>22-03-2024 NEFT/AXISP00483290487/RIUP23/5200/S S ENTERPRISES/HDFC0CAMMCO 7200.00</t>
  </si>
  <si>
    <t>Kabeerpur Ahatmal - BW</t>
  </si>
  <si>
    <t>Dokpura - BW</t>
  </si>
  <si>
    <t xml:space="preserve">Gate </t>
  </si>
  <si>
    <t>46,61,62,64,69</t>
  </si>
  <si>
    <t>GST Remaining</t>
  </si>
  <si>
    <t>26-04-2024 NEFT/AXISP00493978717/RIUP23/5234/S S ENTERPRISES/HDFC0CAMMCO 295630.00</t>
  </si>
  <si>
    <t>Yarpur Boundry Wall</t>
  </si>
  <si>
    <t>28-05-2024 NEFT/AXISP00503313701/RIUP24/0144/S S ENTERPRISES/HDFC0CAMMCO 200000.00</t>
  </si>
  <si>
    <t>30-05-2024 NEFT/AXISP00503842339/RIUP24/0675/S S ENTERPRISES/HDFC0CAMMCO 112929.00</t>
  </si>
  <si>
    <t>01-06-2024 NEFT/AXISP00505106983/RIUP24/0145/S S ENTERPRISES/HDFC0CAMMCO 175000.00</t>
  </si>
  <si>
    <t>GSt</t>
  </si>
  <si>
    <t>26-04-2024 NEFT/AXISP00493978715/RIUP23/4845/S S ENTERPRISES/HDFC0CAMMCO 60340.00</t>
  </si>
  <si>
    <t>16-07-2024 NEFT O/W-YESIG41980136427-HDFC0CAMMCO-S SENTERPRISES -RIUP23/4703 40,452.00</t>
  </si>
  <si>
    <t>16-07-2024 NEFT O/W-YESIG41980136428-HDFC0CAMMCO-S SENTERPRISES -RIUP23/4702 20,574.00</t>
  </si>
  <si>
    <t>26-04-2024 NEFT/AXISP00493978716/RIUP23/5190/S S ENTERPRISES/HDFC0CAMMCO 41148.00</t>
  </si>
  <si>
    <t>16-07-2024 NEFT O/W-YESIG41980136419-HDFC0CAMMCO-S SENTERPRISES -RIUP24/0355 56,610.00</t>
  </si>
  <si>
    <t>Boundary Wall Work  AT ODRI FATEHPUR VILLAGE</t>
  </si>
  <si>
    <t>10-09-2024 NEFT/AXISP00538521025/RIUP24/0104/S S ENTERPRISES(U/HDFC0CAMMCO 159406.00</t>
  </si>
  <si>
    <t>Balance Payable Issue Wise</t>
  </si>
  <si>
    <t>Total Balance payable in all Issues</t>
  </si>
  <si>
    <t>S S ENTERPRISES - SHAMLI</t>
  </si>
  <si>
    <t>Extra Hold</t>
  </si>
  <si>
    <t>Total Hold - SD + HT + OC</t>
  </si>
  <si>
    <t>3 Bills</t>
  </si>
  <si>
    <t>M/S S S Enterprises - MZN</t>
  </si>
  <si>
    <t>Hold Amount</t>
  </si>
  <si>
    <t>Extra Hold Amount</t>
  </si>
  <si>
    <t>Advance / Surplus</t>
  </si>
  <si>
    <t xml:space="preserve">GST Remaining </t>
  </si>
  <si>
    <t>S S  Enterprises - SHM</t>
  </si>
  <si>
    <t>S S Enterprises - ANISHA MITTAL</t>
  </si>
  <si>
    <t>01-10-2024 NEFT/AXISP00547236826/RIUP24/1626/S S ENTERPRISES/HDFC0CAMMCO 56174.00</t>
  </si>
  <si>
    <t>27-09-2024 NEFT/AXISP00545242913/RIUP24/5079/S S ENTERPRISES/HDFC0CAMMCO 194644.00</t>
  </si>
  <si>
    <t>Bibipur Jlalalbad - PH</t>
  </si>
  <si>
    <t>ENTER</t>
  </si>
  <si>
    <t>Pump House  Work At- Village YOSUFPUR URF CHAUTRA Block-UNN</t>
  </si>
  <si>
    <t>BOUNDARY WALL WORK AT VILLAGE- BIBIPUR JALALABAD -BLOCK-UNN</t>
  </si>
  <si>
    <t>14-02-2025 NEFT/AXISP00615923284/RIUP24/2804/S S ENTERPRISES/HDFC0CAMMCO 100000.00</t>
  </si>
  <si>
    <t>21-02-2025 NEFT/AXISP00620410328/RIUP24/3234/S S ENTERPRISES/HDFC0CAMMCO 168604.00</t>
  </si>
  <si>
    <t>24-02-2025 NEFT/AXISP00621171357/RIUP24/2803/S S ENTERPRISES/HDFC0CAMMCO 268604.00</t>
  </si>
  <si>
    <t>Subcontractor:</t>
  </si>
  <si>
    <t>State:</t>
  </si>
  <si>
    <t>District:</t>
  </si>
  <si>
    <t>Block:</t>
  </si>
  <si>
    <t>Uttar Pradesh</t>
  </si>
  <si>
    <t>Shamli</t>
  </si>
  <si>
    <t>Odri Fatehpur village  - PH work</t>
  </si>
  <si>
    <t>ODRI FATEHPUR VILLAGE Boundary Wall Work</t>
  </si>
  <si>
    <t>Yarpur village Boundry Wall</t>
  </si>
  <si>
    <t xml:space="preserve">Mannamajra village  Boundary wall  work 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</si>
  <si>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</si>
  <si>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</si>
  <si>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</si>
  <si>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</si>
  <si>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</si>
  <si>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</si>
  <si>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</si>
  <si>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</si>
  <si>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</si>
  <si>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</si>
  <si>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</si>
  <si>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</si>
  <si>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</si>
  <si>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</si>
  <si>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</si>
  <si>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Hold for painting and finishing</t>
  </si>
  <si>
    <t>29-2-2023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</si>
</sst>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5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2" borderId="5" xfId="0" quotePrefix="1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right" vertical="center"/>
    </xf>
    <xf numFmtId="43" fontId="3" fillId="2" borderId="5" xfId="1" applyFont="1" applyFill="1" applyBorder="1" applyAlignment="1">
      <alignment vertical="center"/>
    </xf>
    <xf numFmtId="43" fontId="3" fillId="3" borderId="5" xfId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6" fillId="3" borderId="8" xfId="0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164" fontId="5" fillId="2" borderId="6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14" fontId="6" fillId="2" borderId="0" xfId="0" applyNumberFormat="1" applyFont="1" applyFill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164" fontId="3" fillId="2" borderId="8" xfId="1" applyNumberFormat="1" applyFont="1" applyFill="1" applyBorder="1" applyAlignment="1">
      <alignment horizontal="right" vertical="center"/>
    </xf>
    <xf numFmtId="164" fontId="3" fillId="2" borderId="8" xfId="1" applyNumberFormat="1" applyFont="1" applyFill="1" applyBorder="1" applyAlignment="1">
      <alignment vertical="center"/>
    </xf>
    <xf numFmtId="164" fontId="3" fillId="5" borderId="5" xfId="1" applyNumberFormat="1" applyFont="1" applyFill="1" applyBorder="1" applyAlignment="1">
      <alignment vertical="center"/>
    </xf>
    <xf numFmtId="164" fontId="9" fillId="5" borderId="5" xfId="1" applyNumberFormat="1" applyFont="1" applyFill="1" applyBorder="1" applyAlignment="1">
      <alignment vertical="center"/>
    </xf>
    <xf numFmtId="43" fontId="9" fillId="5" borderId="5" xfId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15" fontId="3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43" fontId="0" fillId="0" borderId="0" xfId="1" applyFont="1"/>
    <xf numFmtId="0" fontId="6" fillId="0" borderId="0" xfId="0" applyFont="1"/>
    <xf numFmtId="0" fontId="0" fillId="0" borderId="5" xfId="0" applyBorder="1"/>
    <xf numFmtId="43" fontId="0" fillId="0" borderId="5" xfId="1" applyFont="1" applyBorder="1"/>
    <xf numFmtId="0" fontId="0" fillId="0" borderId="7" xfId="0" applyBorder="1"/>
    <xf numFmtId="0" fontId="0" fillId="0" borderId="8" xfId="0" applyBorder="1"/>
    <xf numFmtId="43" fontId="0" fillId="0" borderId="8" xfId="1" applyFont="1" applyBorder="1"/>
    <xf numFmtId="0" fontId="6" fillId="0" borderId="3" xfId="0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7" xfId="1" applyFont="1" applyBorder="1"/>
    <xf numFmtId="164" fontId="9" fillId="0" borderId="8" xfId="1" applyNumberFormat="1" applyFont="1" applyFill="1" applyBorder="1" applyAlignment="1">
      <alignment vertical="center"/>
    </xf>
    <xf numFmtId="0" fontId="0" fillId="0" borderId="0" xfId="0" applyFont="1"/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12" fillId="2" borderId="6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4" fontId="11" fillId="2" borderId="16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164" fontId="11" fillId="2" borderId="4" xfId="1" applyNumberFormat="1" applyFont="1" applyFill="1" applyBorder="1" applyAlignment="1">
      <alignment horizontal="center" vertical="center"/>
    </xf>
    <xf numFmtId="164" fontId="11" fillId="2" borderId="2" xfId="1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29"/>
  <sheetViews>
    <sheetView tabSelected="1" topLeftCell="B1" zoomScale="83" zoomScaleNormal="100" workbookViewId="0">
      <pane ySplit="5" topLeftCell="A6" activePane="bottomLeft" state="frozen"/>
      <selection pane="bottomLeft" activeCell="C105" sqref="C105"/>
    </sheetView>
  </sheetViews>
  <sheetFormatPr defaultColWidth="9" defaultRowHeight="20.100000000000001" customHeight="1" x14ac:dyDescent="0.3"/>
  <cols>
    <col min="1" max="1" width="9" style="9"/>
    <col min="2" max="2" width="45.88671875" style="4" bestFit="1" customWidth="1"/>
    <col min="3" max="3" width="13.109375" style="4" bestFit="1" customWidth="1"/>
    <col min="4" max="4" width="16.44140625" style="4" customWidth="1"/>
    <col min="5" max="5" width="17.109375" style="4" customWidth="1"/>
    <col min="6" max="6" width="19.33203125" style="4" customWidth="1"/>
    <col min="7" max="7" width="18.88671875" style="4" customWidth="1"/>
    <col min="8" max="8" width="15.33203125" style="1" customWidth="1"/>
    <col min="9" max="9" width="12.88671875" style="1" bestFit="1" customWidth="1"/>
    <col min="10" max="10" width="9.6640625" style="4" bestFit="1" customWidth="1"/>
    <col min="11" max="11" width="14.109375" style="4" bestFit="1" customWidth="1"/>
    <col min="12" max="12" width="15.44140625" style="4" bestFit="1" customWidth="1"/>
    <col min="13" max="13" width="14.44140625" style="4" bestFit="1" customWidth="1"/>
    <col min="14" max="14" width="15" style="4" customWidth="1"/>
    <col min="15" max="16" width="13.6640625" style="4" bestFit="1" customWidth="1"/>
    <col min="17" max="17" width="16.6640625" style="4" bestFit="1" customWidth="1"/>
    <col min="18" max="18" width="7.109375" style="9" bestFit="1" customWidth="1"/>
    <col min="19" max="19" width="16.6640625" style="4" bestFit="1" customWidth="1"/>
    <col min="20" max="20" width="89.6640625" style="4" bestFit="1" customWidth="1"/>
    <col min="21" max="21" width="19.44140625" style="4" bestFit="1" customWidth="1"/>
    <col min="22" max="88" width="9" style="38"/>
    <col min="89" max="16384" width="9" style="4"/>
  </cols>
  <sheetData>
    <row r="1" spans="1:88" ht="20.100000000000001" customHeight="1" x14ac:dyDescent="0.3">
      <c r="A1" s="64" t="s">
        <v>157</v>
      </c>
      <c r="B1" s="4" t="s">
        <v>147</v>
      </c>
    </row>
    <row r="2" spans="1:88" ht="20.100000000000001" customHeight="1" x14ac:dyDescent="0.3">
      <c r="A2" s="64" t="s">
        <v>158</v>
      </c>
      <c r="B2" s="81" t="s">
        <v>161</v>
      </c>
      <c r="E2" s="10"/>
      <c r="F2" s="10"/>
      <c r="G2" s="10"/>
    </row>
    <row r="3" spans="1:88" ht="20.100000000000001" customHeight="1" x14ac:dyDescent="0.3">
      <c r="A3" s="64" t="s">
        <v>159</v>
      </c>
      <c r="B3" s="81" t="s">
        <v>162</v>
      </c>
      <c r="C3" s="2"/>
      <c r="D3" s="2"/>
      <c r="H3" s="7"/>
      <c r="I3" s="8"/>
      <c r="J3" s="3"/>
      <c r="K3" s="3"/>
      <c r="L3" s="3"/>
      <c r="M3" s="3"/>
      <c r="N3" s="3"/>
      <c r="O3" s="3"/>
      <c r="P3" s="3"/>
      <c r="Q3" s="3"/>
      <c r="R3" s="11"/>
    </row>
    <row r="4" spans="1:88" ht="20.100000000000001" customHeight="1" thickBot="1" x14ac:dyDescent="0.35">
      <c r="A4" s="64" t="s">
        <v>160</v>
      </c>
      <c r="B4" s="81" t="s">
        <v>162</v>
      </c>
      <c r="C4" s="3"/>
      <c r="D4" s="3"/>
      <c r="E4" s="3"/>
      <c r="F4" s="3"/>
      <c r="G4" s="3"/>
      <c r="H4" s="5"/>
      <c r="I4" s="5"/>
      <c r="J4" s="3"/>
      <c r="K4" s="3"/>
      <c r="L4" s="3"/>
      <c r="M4" s="3"/>
      <c r="R4" s="51"/>
      <c r="S4" s="6"/>
      <c r="T4" s="6"/>
      <c r="U4" s="6"/>
    </row>
    <row r="5" spans="1:88" ht="27" customHeight="1" x14ac:dyDescent="0.3">
      <c r="A5" s="16" t="s">
        <v>167</v>
      </c>
      <c r="B5" s="82" t="s">
        <v>168</v>
      </c>
      <c r="C5" s="83" t="s">
        <v>169</v>
      </c>
      <c r="D5" s="84" t="s">
        <v>170</v>
      </c>
      <c r="E5" s="82" t="s">
        <v>171</v>
      </c>
      <c r="F5" s="82" t="s">
        <v>172</v>
      </c>
      <c r="G5" s="84" t="s">
        <v>173</v>
      </c>
      <c r="H5" s="85" t="s">
        <v>174</v>
      </c>
      <c r="I5" s="86" t="s">
        <v>1</v>
      </c>
      <c r="J5" s="82" t="s">
        <v>175</v>
      </c>
      <c r="K5" s="82" t="s">
        <v>176</v>
      </c>
      <c r="L5" s="82" t="s">
        <v>177</v>
      </c>
      <c r="M5" s="82" t="s">
        <v>178</v>
      </c>
      <c r="N5" s="14" t="s">
        <v>179</v>
      </c>
      <c r="O5" s="14" t="s">
        <v>182</v>
      </c>
      <c r="P5" s="14" t="s">
        <v>3</v>
      </c>
      <c r="Q5" s="14" t="s">
        <v>180</v>
      </c>
      <c r="R5" s="14"/>
      <c r="S5" s="82" t="s">
        <v>181</v>
      </c>
      <c r="T5" s="82" t="s">
        <v>2</v>
      </c>
      <c r="U5" s="14" t="s">
        <v>100</v>
      </c>
    </row>
    <row r="6" spans="1:88" ht="20.100000000000001" customHeight="1" thickBot="1" x14ac:dyDescent="0.35">
      <c r="A6" s="43"/>
      <c r="B6" s="37"/>
      <c r="C6" s="37"/>
      <c r="D6" s="37"/>
      <c r="E6" s="37"/>
      <c r="F6" s="37"/>
      <c r="G6" s="37"/>
      <c r="H6" s="37"/>
      <c r="I6" s="37"/>
      <c r="J6" s="44">
        <v>0.01</v>
      </c>
      <c r="K6" s="44">
        <v>0.05</v>
      </c>
      <c r="L6" s="44">
        <v>0.1</v>
      </c>
      <c r="M6" s="44">
        <v>0.1</v>
      </c>
      <c r="N6" s="37"/>
      <c r="O6" s="37">
        <v>0.1</v>
      </c>
      <c r="P6" s="37"/>
      <c r="Q6" s="37"/>
      <c r="R6" s="45"/>
      <c r="S6" s="37"/>
      <c r="T6" s="37"/>
      <c r="U6" s="37"/>
    </row>
    <row r="7" spans="1:88" s="12" customFormat="1" ht="20.100000000000001" customHeight="1" x14ac:dyDescent="0.3">
      <c r="A7" s="39"/>
      <c r="B7" s="40"/>
      <c r="C7" s="40"/>
      <c r="D7" s="40"/>
      <c r="E7" s="40"/>
      <c r="F7" s="40"/>
      <c r="G7" s="40"/>
      <c r="H7" s="40"/>
      <c r="I7" s="40"/>
      <c r="J7" s="41"/>
      <c r="K7" s="41"/>
      <c r="L7" s="41"/>
      <c r="M7" s="41"/>
      <c r="N7" s="40"/>
      <c r="O7" s="40"/>
      <c r="P7" s="40"/>
      <c r="Q7" s="40"/>
      <c r="R7" s="42">
        <f>A8</f>
        <v>55154</v>
      </c>
      <c r="S7" s="40"/>
      <c r="T7" s="40"/>
      <c r="U7" s="40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</row>
    <row r="8" spans="1:88" ht="20.100000000000001" customHeight="1" x14ac:dyDescent="0.3">
      <c r="A8" s="17">
        <v>55154</v>
      </c>
      <c r="B8" s="23" t="s">
        <v>163</v>
      </c>
      <c r="C8" s="24">
        <v>45351</v>
      </c>
      <c r="D8" s="25">
        <v>73</v>
      </c>
      <c r="E8" s="15">
        <v>314500</v>
      </c>
      <c r="F8" s="15">
        <v>0</v>
      </c>
      <c r="G8" s="15">
        <f>E8-F8</f>
        <v>314500</v>
      </c>
      <c r="H8" s="15">
        <f>ROUND(G8*18%,0)</f>
        <v>56610</v>
      </c>
      <c r="I8" s="15">
        <f>G8+H8</f>
        <v>371110</v>
      </c>
      <c r="J8" s="15">
        <f>ROUND(G8*$J$6,0)</f>
        <v>3145</v>
      </c>
      <c r="K8" s="15">
        <f>ROUND(G8*$K$6,0)</f>
        <v>15725</v>
      </c>
      <c r="L8" s="15"/>
      <c r="M8" s="15"/>
      <c r="N8" s="57">
        <f>H8</f>
        <v>56610</v>
      </c>
      <c r="O8" s="15">
        <f>G8*O3</f>
        <v>0</v>
      </c>
      <c r="P8" s="15">
        <v>0</v>
      </c>
      <c r="Q8" s="15">
        <f>ROUND(I8-SUM(J8:P8),)</f>
        <v>295630</v>
      </c>
      <c r="R8" s="18"/>
      <c r="S8" s="15">
        <v>295630</v>
      </c>
      <c r="T8" s="26" t="s">
        <v>122</v>
      </c>
      <c r="U8" s="15">
        <f>SUM(Q8:Q10)-SUM(S8:S10)</f>
        <v>0</v>
      </c>
    </row>
    <row r="9" spans="1:88" ht="20.100000000000001" customHeight="1" x14ac:dyDescent="0.3">
      <c r="A9" s="17">
        <v>55154</v>
      </c>
      <c r="B9" s="23" t="s">
        <v>41</v>
      </c>
      <c r="C9" s="24"/>
      <c r="D9" s="25">
        <v>73</v>
      </c>
      <c r="E9" s="15">
        <f>N8</f>
        <v>56610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57">
        <f>E9</f>
        <v>56610</v>
      </c>
      <c r="R9" s="18"/>
      <c r="S9" s="15">
        <v>56610</v>
      </c>
      <c r="T9" s="26" t="s">
        <v>132</v>
      </c>
      <c r="U9" s="15"/>
    </row>
    <row r="10" spans="1:88" ht="20.100000000000001" customHeight="1" x14ac:dyDescent="0.3">
      <c r="A10" s="17">
        <v>55154</v>
      </c>
      <c r="B10" s="59"/>
      <c r="C10" s="60"/>
      <c r="D10" s="52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80"/>
      <c r="R10" s="61"/>
      <c r="S10" s="55"/>
      <c r="T10" s="62"/>
      <c r="U10" s="55"/>
    </row>
    <row r="11" spans="1:88" ht="20.100000000000001" customHeight="1" x14ac:dyDescent="0.3">
      <c r="A11" s="39"/>
      <c r="B11" s="40"/>
      <c r="C11" s="40"/>
      <c r="D11" s="40"/>
      <c r="E11" s="40"/>
      <c r="F11" s="40"/>
      <c r="G11" s="40"/>
      <c r="H11" s="40"/>
      <c r="I11" s="40"/>
      <c r="J11" s="41"/>
      <c r="K11" s="41"/>
      <c r="L11" s="41"/>
      <c r="M11" s="41"/>
      <c r="N11" s="40"/>
      <c r="O11" s="40"/>
      <c r="P11" s="40"/>
      <c r="Q11" s="40"/>
      <c r="R11" s="42">
        <f>A12</f>
        <v>55155</v>
      </c>
      <c r="S11" s="40"/>
      <c r="T11" s="40"/>
      <c r="U11" s="40"/>
    </row>
    <row r="12" spans="1:88" ht="20.100000000000001" customHeight="1" x14ac:dyDescent="0.3">
      <c r="A12" s="17">
        <v>55155</v>
      </c>
      <c r="B12" s="23" t="s">
        <v>164</v>
      </c>
      <c r="C12" s="24">
        <v>45532</v>
      </c>
      <c r="D12" s="25">
        <v>4</v>
      </c>
      <c r="E12" s="15">
        <v>191958</v>
      </c>
      <c r="F12" s="15">
        <v>0</v>
      </c>
      <c r="G12" s="15">
        <f>E12-F12</f>
        <v>191958</v>
      </c>
      <c r="H12" s="15">
        <f>ROUND(G12*18%,0)</f>
        <v>34552</v>
      </c>
      <c r="I12" s="15">
        <f>G12+H12</f>
        <v>226510</v>
      </c>
      <c r="J12" s="15">
        <f>ROUND(G12*$J$6,0)</f>
        <v>1920</v>
      </c>
      <c r="K12" s="15">
        <f>ROUND(G12*$K$6,0)</f>
        <v>9598</v>
      </c>
      <c r="L12" s="15"/>
      <c r="M12" s="15"/>
      <c r="N12" s="57">
        <f>H12</f>
        <v>34552</v>
      </c>
      <c r="O12" s="15">
        <f>G12*10%</f>
        <v>19195.8</v>
      </c>
      <c r="P12" s="15">
        <v>0</v>
      </c>
      <c r="Q12" s="15">
        <f>ROUND(I12-SUM(J12:P12),)</f>
        <v>161244</v>
      </c>
      <c r="R12" s="18"/>
      <c r="S12" s="15"/>
      <c r="T12" s="26"/>
      <c r="U12" s="15">
        <f>SUM(Q12:Q14)-SUM(S12:S14)</f>
        <v>195796</v>
      </c>
    </row>
    <row r="13" spans="1:88" ht="20.100000000000001" customHeight="1" x14ac:dyDescent="0.3">
      <c r="A13" s="17">
        <v>55155</v>
      </c>
      <c r="B13" s="23" t="s">
        <v>41</v>
      </c>
      <c r="C13" s="24"/>
      <c r="D13" s="25">
        <v>4</v>
      </c>
      <c r="E13" s="15">
        <f>N12</f>
        <v>34552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57">
        <f>E13</f>
        <v>34552</v>
      </c>
      <c r="R13" s="18"/>
      <c r="S13" s="15"/>
      <c r="T13" s="26"/>
      <c r="U13" s="15"/>
    </row>
    <row r="14" spans="1:88" ht="20.100000000000001" customHeight="1" x14ac:dyDescent="0.3">
      <c r="A14" s="17">
        <v>55155</v>
      </c>
      <c r="B14" s="59"/>
      <c r="C14" s="60"/>
      <c r="D14" s="52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80"/>
      <c r="R14" s="61"/>
      <c r="S14" s="55"/>
      <c r="T14" s="62"/>
      <c r="U14" s="55"/>
    </row>
    <row r="15" spans="1:88" s="12" customFormat="1" ht="20.100000000000001" customHeight="1" x14ac:dyDescent="0.3">
      <c r="A15" s="39"/>
      <c r="B15" s="40"/>
      <c r="C15" s="40"/>
      <c r="D15" s="40"/>
      <c r="E15" s="40"/>
      <c r="F15" s="40"/>
      <c r="G15" s="40"/>
      <c r="H15" s="40"/>
      <c r="I15" s="40"/>
      <c r="J15" s="41"/>
      <c r="K15" s="41"/>
      <c r="L15" s="41"/>
      <c r="M15" s="41"/>
      <c r="N15" s="40"/>
      <c r="O15" s="40"/>
      <c r="P15" s="40"/>
      <c r="Q15" s="40"/>
      <c r="R15" s="42">
        <f>A16</f>
        <v>57192</v>
      </c>
      <c r="S15" s="40"/>
      <c r="T15" s="40"/>
      <c r="U15" s="40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</row>
    <row r="16" spans="1:88" ht="20.100000000000001" customHeight="1" x14ac:dyDescent="0.3">
      <c r="A16" s="17">
        <v>57192</v>
      </c>
      <c r="B16" s="23" t="s">
        <v>165</v>
      </c>
      <c r="C16" s="24">
        <v>45544</v>
      </c>
      <c r="D16" s="25">
        <v>8</v>
      </c>
      <c r="E16" s="15">
        <v>282187.5</v>
      </c>
      <c r="F16" s="15">
        <v>26705</v>
      </c>
      <c r="G16" s="15">
        <f>E16-F16</f>
        <v>255482.5</v>
      </c>
      <c r="H16" s="15">
        <f>ROUND(G16*18%,0)</f>
        <v>45987</v>
      </c>
      <c r="I16" s="15">
        <f>G16+H16</f>
        <v>301469.5</v>
      </c>
      <c r="J16" s="15">
        <f>ROUND(G16*$J$6,0)</f>
        <v>2555</v>
      </c>
      <c r="K16" s="15">
        <f>ROUND(G16*$K$6,0)</f>
        <v>12774</v>
      </c>
      <c r="L16" s="15"/>
      <c r="M16" s="15"/>
      <c r="N16" s="15">
        <f>H16</f>
        <v>45987</v>
      </c>
      <c r="O16" s="15">
        <f>G16*O6</f>
        <v>25548.25</v>
      </c>
      <c r="P16" s="15">
        <v>0</v>
      </c>
      <c r="Q16" s="15">
        <f>ROUND(I16-SUM(J16:P16),)</f>
        <v>214605</v>
      </c>
      <c r="R16" s="18"/>
      <c r="S16" s="15">
        <v>49500</v>
      </c>
      <c r="T16" s="26" t="s">
        <v>4</v>
      </c>
      <c r="U16" s="15">
        <f>SUM(Q15:Q17)-SUM(S15:S17)</f>
        <v>232722</v>
      </c>
    </row>
    <row r="17" spans="1:88" ht="20.100000000000001" customHeight="1" x14ac:dyDescent="0.3">
      <c r="A17" s="17">
        <v>57192</v>
      </c>
      <c r="B17" s="23" t="s">
        <v>41</v>
      </c>
      <c r="C17" s="24"/>
      <c r="D17" s="25">
        <v>8</v>
      </c>
      <c r="E17" s="15">
        <v>67617</v>
      </c>
      <c r="F17" s="15"/>
      <c r="G17" s="15"/>
      <c r="H17" s="15"/>
      <c r="I17" s="15"/>
      <c r="J17" s="15"/>
      <c r="K17" s="15"/>
      <c r="L17" s="15"/>
      <c r="M17" s="15"/>
      <c r="N17" s="15"/>
      <c r="O17" s="13"/>
      <c r="P17" s="15"/>
      <c r="Q17" s="57">
        <f>E17</f>
        <v>67617</v>
      </c>
      <c r="R17" s="18"/>
      <c r="S17" s="15">
        <v>0</v>
      </c>
      <c r="T17" s="26"/>
      <c r="U17" s="15"/>
    </row>
    <row r="18" spans="1:88" s="12" customFormat="1" ht="20.100000000000001" customHeight="1" x14ac:dyDescent="0.3">
      <c r="A18" s="19"/>
      <c r="B18" s="20"/>
      <c r="C18" s="20"/>
      <c r="D18" s="20"/>
      <c r="E18" s="20"/>
      <c r="F18" s="20">
        <v>0</v>
      </c>
      <c r="G18" s="20">
        <f>E18-F18</f>
        <v>0</v>
      </c>
      <c r="H18" s="20">
        <f>G18*18%</f>
        <v>0</v>
      </c>
      <c r="I18" s="20">
        <f>G18+H18</f>
        <v>0</v>
      </c>
      <c r="J18" s="21">
        <f>G18*$J$6</f>
        <v>0</v>
      </c>
      <c r="K18" s="21"/>
      <c r="L18" s="21"/>
      <c r="M18" s="21"/>
      <c r="N18" s="20"/>
      <c r="O18" s="20"/>
      <c r="P18" s="20"/>
      <c r="Q18" s="20">
        <f>ROUND(I18-SUM(J18:N18),)</f>
        <v>0</v>
      </c>
      <c r="R18" s="22">
        <f>A19</f>
        <v>57191</v>
      </c>
      <c r="S18" s="20"/>
      <c r="T18" s="20"/>
      <c r="U18" s="20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</row>
    <row r="19" spans="1:88" ht="20.100000000000001" customHeight="1" x14ac:dyDescent="0.3">
      <c r="A19" s="17">
        <v>57191</v>
      </c>
      <c r="B19" s="23" t="s">
        <v>166</v>
      </c>
      <c r="C19" s="24">
        <v>45079</v>
      </c>
      <c r="D19" s="25">
        <v>15</v>
      </c>
      <c r="E19" s="15">
        <v>413805</v>
      </c>
      <c r="F19" s="15">
        <v>38150</v>
      </c>
      <c r="G19" s="15">
        <v>375655</v>
      </c>
      <c r="H19" s="15">
        <v>67618</v>
      </c>
      <c r="I19" s="15">
        <v>443273</v>
      </c>
      <c r="J19" s="15">
        <v>3757</v>
      </c>
      <c r="K19" s="15">
        <v>18783</v>
      </c>
      <c r="L19" s="15"/>
      <c r="M19" s="15"/>
      <c r="N19" s="57">
        <v>67618</v>
      </c>
      <c r="O19" s="15">
        <v>37565.5</v>
      </c>
      <c r="P19" s="15">
        <v>15855.000000000004</v>
      </c>
      <c r="Q19" s="15">
        <v>299695</v>
      </c>
      <c r="R19" s="18"/>
      <c r="S19" s="15">
        <v>299694</v>
      </c>
      <c r="T19" s="26" t="s">
        <v>6</v>
      </c>
      <c r="U19" s="15">
        <f>SUM(Q19:Q21)-SUM(S19:S21)</f>
        <v>0</v>
      </c>
    </row>
    <row r="20" spans="1:88" ht="20.100000000000001" customHeight="1" x14ac:dyDescent="0.3">
      <c r="A20" s="17">
        <v>57191</v>
      </c>
      <c r="B20" s="23" t="s">
        <v>41</v>
      </c>
      <c r="C20" s="24"/>
      <c r="D20" s="25">
        <v>15</v>
      </c>
      <c r="E20" s="15">
        <v>67617</v>
      </c>
      <c r="F20" s="15"/>
      <c r="G20" s="15"/>
      <c r="H20" s="15"/>
      <c r="I20" s="15"/>
      <c r="J20" s="15"/>
      <c r="K20" s="15"/>
      <c r="L20" s="15"/>
      <c r="M20" s="15"/>
      <c r="N20" s="15"/>
      <c r="O20" s="13"/>
      <c r="P20" s="15"/>
      <c r="Q20" s="57">
        <f>E20</f>
        <v>67617</v>
      </c>
      <c r="R20" s="18"/>
      <c r="S20" s="15">
        <v>67618</v>
      </c>
      <c r="T20" s="26" t="s">
        <v>70</v>
      </c>
      <c r="U20" s="15"/>
    </row>
    <row r="21" spans="1:88" ht="20.100000000000001" customHeight="1" x14ac:dyDescent="0.3">
      <c r="A21" s="17">
        <v>57191</v>
      </c>
      <c r="B21" s="23"/>
      <c r="C21" s="24"/>
      <c r="D21" s="2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8"/>
      <c r="S21" s="15"/>
      <c r="T21" s="26"/>
      <c r="U21" s="15"/>
    </row>
    <row r="22" spans="1:88" s="12" customFormat="1" ht="20.100000000000001" customHeight="1" x14ac:dyDescent="0.3">
      <c r="A22" s="19"/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1"/>
      <c r="M22" s="21"/>
      <c r="N22" s="20"/>
      <c r="O22" s="20"/>
      <c r="P22" s="20"/>
      <c r="Q22" s="20"/>
      <c r="R22" s="22">
        <f>A23</f>
        <v>57190</v>
      </c>
      <c r="S22" s="20"/>
      <c r="T22" s="20"/>
      <c r="U22" s="20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</row>
    <row r="23" spans="1:88" ht="20.100000000000001" customHeight="1" x14ac:dyDescent="0.3">
      <c r="A23" s="17">
        <v>57190</v>
      </c>
      <c r="B23" s="23" t="s">
        <v>7</v>
      </c>
      <c r="C23" s="24">
        <v>45057</v>
      </c>
      <c r="D23" s="25">
        <v>6</v>
      </c>
      <c r="E23" s="15">
        <v>481250</v>
      </c>
      <c r="F23" s="15">
        <v>47687.5</v>
      </c>
      <c r="G23" s="15">
        <v>433562.5</v>
      </c>
      <c r="H23" s="15">
        <v>78041</v>
      </c>
      <c r="I23" s="15">
        <v>511603.5</v>
      </c>
      <c r="J23" s="15">
        <v>4336</v>
      </c>
      <c r="K23" s="15">
        <v>21678</v>
      </c>
      <c r="L23" s="15"/>
      <c r="M23" s="15"/>
      <c r="N23" s="57">
        <f>H23</f>
        <v>78041</v>
      </c>
      <c r="O23" s="15">
        <v>43356</v>
      </c>
      <c r="P23" s="15">
        <v>83299.999999999985</v>
      </c>
      <c r="Q23" s="15">
        <v>280893</v>
      </c>
      <c r="R23" s="18"/>
      <c r="S23" s="15">
        <v>99000</v>
      </c>
      <c r="T23" s="26" t="s">
        <v>8</v>
      </c>
      <c r="U23" s="15">
        <f>SUM(Q23:Q25)-SUM(S23:S25)</f>
        <v>0</v>
      </c>
    </row>
    <row r="24" spans="1:88" ht="20.100000000000001" customHeight="1" x14ac:dyDescent="0.3">
      <c r="A24" s="17">
        <v>57190</v>
      </c>
      <c r="B24" s="23" t="s">
        <v>9</v>
      </c>
      <c r="C24" s="24">
        <v>45097</v>
      </c>
      <c r="D24" s="25">
        <v>6</v>
      </c>
      <c r="E24" s="15">
        <v>78041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57">
        <v>78041</v>
      </c>
      <c r="R24" s="18"/>
      <c r="S24" s="15">
        <v>181893</v>
      </c>
      <c r="T24" s="26" t="s">
        <v>10</v>
      </c>
      <c r="U24" s="15"/>
    </row>
    <row r="25" spans="1:88" ht="20.100000000000001" customHeight="1" x14ac:dyDescent="0.3">
      <c r="A25" s="17">
        <v>57190</v>
      </c>
      <c r="B25" s="23"/>
      <c r="C25" s="24"/>
      <c r="D25" s="2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8"/>
      <c r="S25" s="15">
        <v>78041</v>
      </c>
      <c r="T25" s="26" t="s">
        <v>76</v>
      </c>
      <c r="U25" s="15"/>
    </row>
    <row r="26" spans="1:88" s="12" customFormat="1" ht="20.100000000000001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1"/>
      <c r="M26" s="21"/>
      <c r="N26" s="20"/>
      <c r="O26" s="20"/>
      <c r="P26" s="20"/>
      <c r="Q26" s="20"/>
      <c r="R26" s="22">
        <f>A27</f>
        <v>56229</v>
      </c>
      <c r="S26" s="20"/>
      <c r="T26" s="20"/>
      <c r="U26" s="20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</row>
    <row r="27" spans="1:88" ht="20.100000000000001" customHeight="1" x14ac:dyDescent="0.3">
      <c r="A27" s="17">
        <v>56229</v>
      </c>
      <c r="B27" s="23" t="s">
        <v>11</v>
      </c>
      <c r="C27" s="24">
        <v>45016</v>
      </c>
      <c r="D27" s="25">
        <v>29</v>
      </c>
      <c r="E27" s="15">
        <v>385350</v>
      </c>
      <c r="F27" s="15">
        <v>36242.5</v>
      </c>
      <c r="G27" s="15">
        <v>349108</v>
      </c>
      <c r="H27" s="15">
        <v>62839</v>
      </c>
      <c r="I27" s="15">
        <v>411947</v>
      </c>
      <c r="J27" s="15">
        <v>3491</v>
      </c>
      <c r="K27" s="15">
        <v>17455.400000000001</v>
      </c>
      <c r="L27" s="15"/>
      <c r="M27" s="15"/>
      <c r="N27" s="57">
        <f>+H27</f>
        <v>62839</v>
      </c>
      <c r="O27" s="15">
        <v>17455.400000000001</v>
      </c>
      <c r="P27" s="15"/>
      <c r="Q27" s="15">
        <v>310706</v>
      </c>
      <c r="R27" s="18"/>
      <c r="S27" s="15">
        <v>148500</v>
      </c>
      <c r="T27" s="26" t="s">
        <v>12</v>
      </c>
      <c r="U27" s="15">
        <f>SUM(Q27:Q29)-SUM(S27:S29)</f>
        <v>1</v>
      </c>
    </row>
    <row r="28" spans="1:88" ht="20.100000000000001" customHeight="1" x14ac:dyDescent="0.3">
      <c r="A28" s="17">
        <v>56229</v>
      </c>
      <c r="B28" s="23" t="s">
        <v>9</v>
      </c>
      <c r="C28" s="24">
        <v>45036</v>
      </c>
      <c r="D28" s="25">
        <v>29</v>
      </c>
      <c r="E28" s="15">
        <v>62839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57">
        <v>62839</v>
      </c>
      <c r="R28" s="18"/>
      <c r="S28" s="15">
        <v>162205</v>
      </c>
      <c r="T28" s="26" t="s">
        <v>13</v>
      </c>
      <c r="U28" s="15"/>
    </row>
    <row r="29" spans="1:88" ht="20.100000000000001" customHeight="1" x14ac:dyDescent="0.3">
      <c r="A29" s="17">
        <v>56229</v>
      </c>
      <c r="B29" s="23"/>
      <c r="C29" s="24"/>
      <c r="D29" s="2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8"/>
      <c r="S29" s="15">
        <v>62839</v>
      </c>
      <c r="T29" s="26" t="s">
        <v>14</v>
      </c>
      <c r="U29" s="15"/>
    </row>
    <row r="30" spans="1:88" s="12" customFormat="1" ht="20.100000000000001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1"/>
      <c r="M30" s="21"/>
      <c r="N30" s="20"/>
      <c r="O30" s="20"/>
      <c r="P30" s="20"/>
      <c r="Q30" s="20"/>
      <c r="R30" s="22">
        <f>A31</f>
        <v>55235</v>
      </c>
      <c r="S30" s="20"/>
      <c r="T30" s="20"/>
      <c r="U30" s="20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</row>
    <row r="31" spans="1:88" ht="20.100000000000001" customHeight="1" x14ac:dyDescent="0.3">
      <c r="A31" s="17">
        <v>55235</v>
      </c>
      <c r="B31" s="23" t="s">
        <v>15</v>
      </c>
      <c r="C31" s="24">
        <v>44985</v>
      </c>
      <c r="D31" s="25">
        <v>16</v>
      </c>
      <c r="E31" s="15">
        <v>247650</v>
      </c>
      <c r="F31" s="15">
        <v>7630</v>
      </c>
      <c r="G31" s="15">
        <v>240020</v>
      </c>
      <c r="H31" s="15">
        <v>43203.6</v>
      </c>
      <c r="I31" s="15">
        <v>283223.59999999998</v>
      </c>
      <c r="J31" s="15">
        <v>2400.2000000000003</v>
      </c>
      <c r="K31" s="15">
        <v>12001</v>
      </c>
      <c r="L31" s="15"/>
      <c r="M31" s="15"/>
      <c r="N31" s="57">
        <f>H31</f>
        <v>43203.6</v>
      </c>
      <c r="O31" s="15">
        <v>12001</v>
      </c>
      <c r="P31" s="15"/>
      <c r="Q31" s="15">
        <v>213617.79999999996</v>
      </c>
      <c r="R31" s="18"/>
      <c r="S31" s="15">
        <v>99000</v>
      </c>
      <c r="T31" s="26" t="s">
        <v>16</v>
      </c>
      <c r="U31" s="15">
        <f>SUM(Q31:Q35)-SUM(S31:S35)</f>
        <v>-0.63000000000465661</v>
      </c>
    </row>
    <row r="32" spans="1:88" ht="20.100000000000001" customHeight="1" x14ac:dyDescent="0.3">
      <c r="A32" s="17">
        <v>55235</v>
      </c>
      <c r="B32" s="23" t="s">
        <v>15</v>
      </c>
      <c r="C32" s="24">
        <v>45016</v>
      </c>
      <c r="D32" s="25">
        <v>22</v>
      </c>
      <c r="E32" s="15">
        <v>133350</v>
      </c>
      <c r="F32" s="15">
        <v>9537</v>
      </c>
      <c r="G32" s="15">
        <v>123813</v>
      </c>
      <c r="H32" s="15">
        <v>22286.34</v>
      </c>
      <c r="I32" s="15">
        <v>146099.34</v>
      </c>
      <c r="J32" s="15">
        <v>1238.1300000000001</v>
      </c>
      <c r="K32" s="15">
        <v>6190.6500000000005</v>
      </c>
      <c r="L32" s="15"/>
      <c r="M32" s="15"/>
      <c r="N32" s="57">
        <f>H32</f>
        <v>22286.34</v>
      </c>
      <c r="O32" s="15">
        <v>6190.6500000000005</v>
      </c>
      <c r="P32" s="15"/>
      <c r="Q32" s="15">
        <v>110193.57</v>
      </c>
      <c r="R32" s="18"/>
      <c r="S32" s="15">
        <v>114618</v>
      </c>
      <c r="T32" s="26" t="s">
        <v>17</v>
      </c>
      <c r="U32" s="15"/>
    </row>
    <row r="33" spans="1:88" ht="20.100000000000001" customHeight="1" x14ac:dyDescent="0.3">
      <c r="A33" s="17">
        <v>55235</v>
      </c>
      <c r="B33" s="23" t="s">
        <v>9</v>
      </c>
      <c r="C33" s="24">
        <v>45013</v>
      </c>
      <c r="D33" s="25">
        <v>16</v>
      </c>
      <c r="E33" s="15">
        <v>43203</v>
      </c>
      <c r="F33" s="15">
        <v>0</v>
      </c>
      <c r="G33" s="15">
        <v>43203</v>
      </c>
      <c r="H33" s="15">
        <v>0</v>
      </c>
      <c r="I33" s="15">
        <v>43203</v>
      </c>
      <c r="J33" s="15">
        <v>0</v>
      </c>
      <c r="K33" s="15"/>
      <c r="L33" s="15"/>
      <c r="M33" s="15"/>
      <c r="N33" s="15"/>
      <c r="O33" s="15"/>
      <c r="P33" s="15"/>
      <c r="Q33" s="57">
        <v>43203</v>
      </c>
      <c r="R33" s="18"/>
      <c r="S33" s="15">
        <v>43204</v>
      </c>
      <c r="T33" s="26" t="s">
        <v>18</v>
      </c>
      <c r="U33" s="15"/>
    </row>
    <row r="34" spans="1:88" ht="20.100000000000001" customHeight="1" x14ac:dyDescent="0.3">
      <c r="A34" s="17">
        <v>55235</v>
      </c>
      <c r="B34" s="23" t="s">
        <v>9</v>
      </c>
      <c r="C34" s="24">
        <v>45047</v>
      </c>
      <c r="D34" s="25">
        <v>22</v>
      </c>
      <c r="E34" s="15">
        <v>22286</v>
      </c>
      <c r="F34" s="15">
        <v>0</v>
      </c>
      <c r="G34" s="15">
        <v>22286</v>
      </c>
      <c r="H34" s="15">
        <v>0</v>
      </c>
      <c r="I34" s="15">
        <v>22286</v>
      </c>
      <c r="J34" s="15">
        <v>0</v>
      </c>
      <c r="K34" s="15">
        <v>0</v>
      </c>
      <c r="L34" s="15"/>
      <c r="M34" s="15"/>
      <c r="N34" s="15"/>
      <c r="O34" s="15">
        <v>0</v>
      </c>
      <c r="P34" s="15"/>
      <c r="Q34" s="57">
        <v>22286</v>
      </c>
      <c r="R34" s="18"/>
      <c r="S34" s="15">
        <v>110193</v>
      </c>
      <c r="T34" s="26" t="s">
        <v>19</v>
      </c>
      <c r="U34" s="15"/>
    </row>
    <row r="35" spans="1:88" ht="20.100000000000001" customHeight="1" x14ac:dyDescent="0.3">
      <c r="A35" s="17">
        <v>55235</v>
      </c>
      <c r="B35" s="23"/>
      <c r="C35" s="24"/>
      <c r="D35" s="2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8"/>
      <c r="S35" s="15">
        <v>22286</v>
      </c>
      <c r="T35" s="26" t="s">
        <v>20</v>
      </c>
      <c r="U35" s="15"/>
    </row>
    <row r="36" spans="1:88" s="12" customFormat="1" ht="20.100000000000001" customHeight="1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1"/>
      <c r="M36" s="21"/>
      <c r="N36" s="20"/>
      <c r="O36" s="20"/>
      <c r="P36" s="20"/>
      <c r="Q36" s="20"/>
      <c r="R36" s="22">
        <f>A37</f>
        <v>54559</v>
      </c>
      <c r="S36" s="20"/>
      <c r="T36" s="20"/>
      <c r="U36" s="20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</row>
    <row r="37" spans="1:88" ht="20.100000000000001" customHeight="1" x14ac:dyDescent="0.3">
      <c r="A37" s="17">
        <v>54559</v>
      </c>
      <c r="B37" s="23" t="s">
        <v>21</v>
      </c>
      <c r="C37" s="24">
        <v>44983</v>
      </c>
      <c r="D37" s="25">
        <v>13</v>
      </c>
      <c r="E37" s="15">
        <v>420000</v>
      </c>
      <c r="F37" s="15">
        <v>34335</v>
      </c>
      <c r="G37" s="15">
        <v>385665</v>
      </c>
      <c r="H37" s="15">
        <v>69420</v>
      </c>
      <c r="I37" s="15">
        <v>455085</v>
      </c>
      <c r="J37" s="15">
        <v>3856.65</v>
      </c>
      <c r="K37" s="15">
        <v>19283.25</v>
      </c>
      <c r="L37" s="15"/>
      <c r="M37" s="15"/>
      <c r="N37" s="57">
        <f>H37</f>
        <v>69420</v>
      </c>
      <c r="O37" s="15">
        <v>19283</v>
      </c>
      <c r="P37" s="15">
        <v>0</v>
      </c>
      <c r="Q37" s="15">
        <v>343242</v>
      </c>
      <c r="R37" s="18"/>
      <c r="S37" s="15">
        <v>343242</v>
      </c>
      <c r="T37" s="26" t="s">
        <v>22</v>
      </c>
      <c r="U37" s="15">
        <f>SUM(Q37:Q39)-SUM(S37:S39)</f>
        <v>0</v>
      </c>
    </row>
    <row r="38" spans="1:88" ht="20.100000000000001" customHeight="1" x14ac:dyDescent="0.3">
      <c r="A38" s="17">
        <v>54559</v>
      </c>
      <c r="B38" s="23" t="s">
        <v>9</v>
      </c>
      <c r="C38" s="24">
        <v>45013</v>
      </c>
      <c r="D38" s="25">
        <v>13</v>
      </c>
      <c r="E38" s="15">
        <v>69420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57">
        <v>69420</v>
      </c>
      <c r="R38" s="18"/>
      <c r="S38" s="15">
        <v>69420</v>
      </c>
      <c r="T38" s="26" t="s">
        <v>23</v>
      </c>
      <c r="U38" s="15"/>
    </row>
    <row r="39" spans="1:88" ht="20.100000000000001" customHeight="1" x14ac:dyDescent="0.3">
      <c r="A39" s="17">
        <v>54559</v>
      </c>
      <c r="B39" s="23"/>
      <c r="C39" s="24"/>
      <c r="D39" s="2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8"/>
      <c r="S39" s="15"/>
      <c r="T39" s="26"/>
      <c r="U39" s="15"/>
    </row>
    <row r="40" spans="1:88" s="12" customFormat="1" ht="20.100000000000001" customHeight="1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1"/>
      <c r="M40" s="21"/>
      <c r="N40" s="20"/>
      <c r="O40" s="20"/>
      <c r="P40" s="20"/>
      <c r="Q40" s="20"/>
      <c r="R40" s="22">
        <f>A41</f>
        <v>54558</v>
      </c>
      <c r="S40" s="20"/>
      <c r="T40" s="20"/>
      <c r="U40" s="20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</row>
    <row r="41" spans="1:88" ht="20.100000000000001" customHeight="1" x14ac:dyDescent="0.3">
      <c r="A41" s="17">
        <v>54558</v>
      </c>
      <c r="B41" s="23" t="s">
        <v>24</v>
      </c>
      <c r="C41" s="24">
        <v>44956</v>
      </c>
      <c r="D41" s="25">
        <v>8</v>
      </c>
      <c r="E41" s="15">
        <v>294000</v>
      </c>
      <c r="F41" s="15">
        <v>28613</v>
      </c>
      <c r="G41" s="15">
        <v>265387</v>
      </c>
      <c r="H41" s="15">
        <v>47770</v>
      </c>
      <c r="I41" s="15">
        <v>313157</v>
      </c>
      <c r="J41" s="15">
        <v>2653.87</v>
      </c>
      <c r="K41" s="15">
        <v>13269.35</v>
      </c>
      <c r="L41" s="15"/>
      <c r="M41" s="15"/>
      <c r="N41" s="57">
        <f>H41</f>
        <v>47770</v>
      </c>
      <c r="O41" s="15"/>
      <c r="P41" s="15">
        <v>0</v>
      </c>
      <c r="Q41" s="15">
        <v>249464</v>
      </c>
      <c r="R41" s="18"/>
      <c r="S41" s="15">
        <v>249464</v>
      </c>
      <c r="T41" s="26" t="s">
        <v>25</v>
      </c>
      <c r="U41" s="15">
        <f>SUM(Q41:Q45)-SUM(S41:S45)</f>
        <v>0</v>
      </c>
    </row>
    <row r="42" spans="1:88" ht="20.100000000000001" customHeight="1" x14ac:dyDescent="0.3">
      <c r="A42" s="17">
        <v>54558</v>
      </c>
      <c r="B42" s="23" t="s">
        <v>24</v>
      </c>
      <c r="C42" s="24">
        <v>44983</v>
      </c>
      <c r="D42" s="25">
        <v>12</v>
      </c>
      <c r="E42" s="15">
        <v>126000</v>
      </c>
      <c r="F42" s="15">
        <v>0</v>
      </c>
      <c r="G42" s="15">
        <v>126000</v>
      </c>
      <c r="H42" s="15">
        <v>22680</v>
      </c>
      <c r="I42" s="15">
        <v>148680</v>
      </c>
      <c r="J42" s="15">
        <v>1260</v>
      </c>
      <c r="K42" s="15">
        <v>6300</v>
      </c>
      <c r="L42" s="15"/>
      <c r="M42" s="15"/>
      <c r="N42" s="57">
        <f>H42</f>
        <v>22680</v>
      </c>
      <c r="O42" s="15">
        <v>6300</v>
      </c>
      <c r="P42" s="15">
        <v>0</v>
      </c>
      <c r="Q42" s="15">
        <v>112140</v>
      </c>
      <c r="R42" s="18"/>
      <c r="S42" s="15">
        <v>47770</v>
      </c>
      <c r="T42" s="26" t="s">
        <v>26</v>
      </c>
      <c r="U42" s="15"/>
    </row>
    <row r="43" spans="1:88" ht="20.100000000000001" customHeight="1" x14ac:dyDescent="0.3">
      <c r="A43" s="17">
        <v>54558</v>
      </c>
      <c r="B43" s="23" t="s">
        <v>9</v>
      </c>
      <c r="C43" s="24">
        <v>44956</v>
      </c>
      <c r="D43" s="25">
        <v>8</v>
      </c>
      <c r="E43" s="15">
        <v>47770</v>
      </c>
      <c r="F43" s="15">
        <v>0</v>
      </c>
      <c r="G43" s="15">
        <v>47770</v>
      </c>
      <c r="H43" s="15">
        <v>0</v>
      </c>
      <c r="I43" s="15">
        <v>47770</v>
      </c>
      <c r="J43" s="15">
        <v>0</v>
      </c>
      <c r="K43" s="15">
        <v>0</v>
      </c>
      <c r="L43" s="15"/>
      <c r="M43" s="15"/>
      <c r="N43" s="15"/>
      <c r="O43" s="15">
        <v>0</v>
      </c>
      <c r="P43" s="15">
        <v>0</v>
      </c>
      <c r="Q43" s="57">
        <v>47770</v>
      </c>
      <c r="R43" s="18"/>
      <c r="S43" s="15">
        <v>112140</v>
      </c>
      <c r="T43" s="26" t="s">
        <v>27</v>
      </c>
      <c r="U43" s="15"/>
    </row>
    <row r="44" spans="1:88" ht="20.100000000000001" customHeight="1" x14ac:dyDescent="0.3">
      <c r="A44" s="17">
        <v>54558</v>
      </c>
      <c r="B44" s="23" t="s">
        <v>9</v>
      </c>
      <c r="C44" s="24">
        <v>45013</v>
      </c>
      <c r="D44" s="25">
        <v>12</v>
      </c>
      <c r="E44" s="15">
        <v>22680</v>
      </c>
      <c r="F44" s="15"/>
      <c r="G44" s="15">
        <v>22680</v>
      </c>
      <c r="H44" s="15">
        <v>0</v>
      </c>
      <c r="I44" s="15">
        <v>22680</v>
      </c>
      <c r="J44" s="15">
        <v>0</v>
      </c>
      <c r="K44" s="15">
        <v>0</v>
      </c>
      <c r="L44" s="15"/>
      <c r="M44" s="15"/>
      <c r="N44" s="15"/>
      <c r="O44" s="15">
        <v>0</v>
      </c>
      <c r="P44" s="15"/>
      <c r="Q44" s="57">
        <v>22680</v>
      </c>
      <c r="R44" s="18"/>
      <c r="S44" s="15">
        <v>22680</v>
      </c>
      <c r="T44" s="26" t="s">
        <v>28</v>
      </c>
      <c r="U44" s="15"/>
    </row>
    <row r="45" spans="1:88" ht="20.100000000000001" customHeight="1" x14ac:dyDescent="0.3">
      <c r="A45" s="17">
        <v>54558</v>
      </c>
      <c r="B45" s="23"/>
      <c r="C45" s="24"/>
      <c r="D45" s="2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8"/>
      <c r="S45" s="15"/>
      <c r="T45" s="26"/>
      <c r="U45" s="15"/>
    </row>
    <row r="46" spans="1:88" s="12" customFormat="1" ht="20.100000000000001" customHeight="1" x14ac:dyDescent="0.3">
      <c r="A46" s="19"/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1"/>
      <c r="M46" s="21"/>
      <c r="N46" s="20"/>
      <c r="O46" s="20"/>
      <c r="P46" s="20"/>
      <c r="Q46" s="20"/>
      <c r="R46" s="22">
        <f>A47</f>
        <v>54556</v>
      </c>
      <c r="S46" s="20"/>
      <c r="T46" s="20"/>
      <c r="U46" s="20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</row>
    <row r="47" spans="1:88" ht="20.100000000000001" customHeight="1" x14ac:dyDescent="0.3">
      <c r="A47" s="17">
        <v>54556</v>
      </c>
      <c r="B47" s="23" t="s">
        <v>29</v>
      </c>
      <c r="C47" s="24">
        <v>44985</v>
      </c>
      <c r="D47" s="25">
        <v>14</v>
      </c>
      <c r="E47" s="15">
        <v>228600</v>
      </c>
      <c r="F47" s="15">
        <v>20982.5</v>
      </c>
      <c r="G47" s="15">
        <v>207617.5</v>
      </c>
      <c r="H47" s="15">
        <v>37371.15</v>
      </c>
      <c r="I47" s="15">
        <v>244988.65</v>
      </c>
      <c r="J47" s="15">
        <v>2076.1750000000002</v>
      </c>
      <c r="K47" s="15">
        <v>10380.875</v>
      </c>
      <c r="L47" s="15"/>
      <c r="M47" s="15"/>
      <c r="N47" s="57">
        <f>H47</f>
        <v>37371.15</v>
      </c>
      <c r="O47" s="15">
        <v>10381</v>
      </c>
      <c r="P47" s="15"/>
      <c r="Q47" s="15">
        <v>184779.57500000001</v>
      </c>
      <c r="R47" s="18"/>
      <c r="S47" s="15">
        <v>184780</v>
      </c>
      <c r="T47" s="26" t="s">
        <v>30</v>
      </c>
      <c r="U47" s="15">
        <f>SUM(Q47:Q51)-SUM(S47:S51)</f>
        <v>24684.375000000058</v>
      </c>
    </row>
    <row r="48" spans="1:88" ht="20.100000000000001" customHeight="1" x14ac:dyDescent="0.3">
      <c r="A48" s="17">
        <v>54556</v>
      </c>
      <c r="B48" s="23" t="s">
        <v>29</v>
      </c>
      <c r="C48" s="24">
        <v>45016</v>
      </c>
      <c r="D48" s="25">
        <v>23</v>
      </c>
      <c r="E48" s="15">
        <v>152400</v>
      </c>
      <c r="F48" s="15">
        <v>15260</v>
      </c>
      <c r="G48" s="15">
        <v>137140</v>
      </c>
      <c r="H48" s="15">
        <v>24685.200000000001</v>
      </c>
      <c r="I48" s="15">
        <v>161825.20000000001</v>
      </c>
      <c r="J48" s="15">
        <v>1371.4</v>
      </c>
      <c r="K48" s="15">
        <v>6857</v>
      </c>
      <c r="L48" s="15"/>
      <c r="M48" s="15"/>
      <c r="N48" s="57">
        <f>H48</f>
        <v>24685.200000000001</v>
      </c>
      <c r="O48" s="15">
        <v>6857</v>
      </c>
      <c r="P48" s="15"/>
      <c r="Q48" s="15">
        <v>122054.60000000002</v>
      </c>
      <c r="R48" s="18"/>
      <c r="S48" s="15">
        <v>99000</v>
      </c>
      <c r="T48" s="26" t="s">
        <v>31</v>
      </c>
      <c r="U48" s="15"/>
    </row>
    <row r="49" spans="1:88" ht="20.100000000000001" customHeight="1" x14ac:dyDescent="0.3">
      <c r="A49" s="17">
        <v>54556</v>
      </c>
      <c r="B49" s="23" t="s">
        <v>9</v>
      </c>
      <c r="C49" s="24">
        <v>45036</v>
      </c>
      <c r="D49" s="25">
        <v>14</v>
      </c>
      <c r="E49" s="15">
        <v>37371.15</v>
      </c>
      <c r="F49" s="15">
        <v>0</v>
      </c>
      <c r="G49" s="15">
        <v>37371.15</v>
      </c>
      <c r="H49" s="15">
        <v>0</v>
      </c>
      <c r="I49" s="15">
        <v>37371.15</v>
      </c>
      <c r="J49" s="15">
        <v>0</v>
      </c>
      <c r="K49" s="15"/>
      <c r="L49" s="15"/>
      <c r="M49" s="15"/>
      <c r="N49" s="15"/>
      <c r="O49" s="15"/>
      <c r="P49" s="15"/>
      <c r="Q49" s="57">
        <v>37371</v>
      </c>
      <c r="R49" s="18"/>
      <c r="S49" s="15">
        <v>37371</v>
      </c>
      <c r="T49" s="26" t="s">
        <v>32</v>
      </c>
      <c r="U49" s="15"/>
    </row>
    <row r="50" spans="1:88" ht="20.100000000000001" customHeight="1" x14ac:dyDescent="0.3">
      <c r="A50" s="17">
        <v>54556</v>
      </c>
      <c r="B50" s="23" t="s">
        <v>9</v>
      </c>
      <c r="C50" s="24"/>
      <c r="D50" s="25">
        <v>23</v>
      </c>
      <c r="E50" s="15">
        <f>N48</f>
        <v>24685.200000000001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/>
      <c r="M50" s="15"/>
      <c r="N50" s="15"/>
      <c r="O50" s="15">
        <v>0</v>
      </c>
      <c r="P50" s="15"/>
      <c r="Q50" s="57">
        <f>E50</f>
        <v>24685.200000000001</v>
      </c>
      <c r="R50" s="18"/>
      <c r="S50" s="15">
        <v>23055</v>
      </c>
      <c r="T50" s="26" t="s">
        <v>33</v>
      </c>
      <c r="U50" s="15"/>
    </row>
    <row r="51" spans="1:88" ht="20.100000000000001" customHeight="1" x14ac:dyDescent="0.3">
      <c r="A51" s="17">
        <v>54556</v>
      </c>
      <c r="B51" s="23"/>
      <c r="C51" s="24"/>
      <c r="D51" s="2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8"/>
      <c r="S51" s="15"/>
      <c r="T51" s="26"/>
      <c r="U51" s="15"/>
    </row>
    <row r="52" spans="1:88" s="12" customFormat="1" ht="20.100000000000001" customHeight="1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1"/>
      <c r="M52" s="21"/>
      <c r="N52" s="20"/>
      <c r="O52" s="20"/>
      <c r="P52" s="20"/>
      <c r="Q52" s="20"/>
      <c r="R52" s="22">
        <f>A53</f>
        <v>54554</v>
      </c>
      <c r="S52" s="20"/>
      <c r="T52" s="20"/>
      <c r="U52" s="20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</row>
    <row r="53" spans="1:88" ht="20.100000000000001" customHeight="1" x14ac:dyDescent="0.3">
      <c r="A53" s="17">
        <v>54554</v>
      </c>
      <c r="B53" s="23" t="s">
        <v>34</v>
      </c>
      <c r="C53" s="24">
        <v>44956</v>
      </c>
      <c r="D53" s="25">
        <v>6</v>
      </c>
      <c r="E53" s="15">
        <v>342900</v>
      </c>
      <c r="F53" s="15">
        <v>13353</v>
      </c>
      <c r="G53" s="15">
        <v>329547</v>
      </c>
      <c r="H53" s="15">
        <v>59318</v>
      </c>
      <c r="I53" s="15">
        <v>388865</v>
      </c>
      <c r="J53" s="15">
        <v>3295.4700000000003</v>
      </c>
      <c r="K53" s="15">
        <v>16477.350000000002</v>
      </c>
      <c r="L53" s="15"/>
      <c r="M53" s="15"/>
      <c r="N53" s="57">
        <v>59318</v>
      </c>
      <c r="O53" s="15"/>
      <c r="P53" s="15">
        <v>0</v>
      </c>
      <c r="Q53" s="15">
        <v>309774</v>
      </c>
      <c r="R53" s="18"/>
      <c r="S53" s="15">
        <v>309775</v>
      </c>
      <c r="T53" s="26" t="s">
        <v>35</v>
      </c>
      <c r="U53" s="15">
        <f>SUM(Q53:Q55)-SUM(S53:S55)</f>
        <v>-1</v>
      </c>
    </row>
    <row r="54" spans="1:88" ht="20.100000000000001" customHeight="1" x14ac:dyDescent="0.3">
      <c r="A54" s="17">
        <v>54554</v>
      </c>
      <c r="B54" s="23" t="s">
        <v>9</v>
      </c>
      <c r="C54" s="24">
        <v>44980</v>
      </c>
      <c r="D54" s="25">
        <v>6</v>
      </c>
      <c r="E54" s="15">
        <v>59318</v>
      </c>
      <c r="F54" s="15">
        <v>0</v>
      </c>
      <c r="G54" s="15">
        <v>59318</v>
      </c>
      <c r="H54" s="15">
        <v>0</v>
      </c>
      <c r="I54" s="15">
        <v>59318</v>
      </c>
      <c r="J54" s="15">
        <v>0</v>
      </c>
      <c r="K54" s="15">
        <v>0</v>
      </c>
      <c r="L54" s="15"/>
      <c r="M54" s="15"/>
      <c r="N54" s="15">
        <v>0</v>
      </c>
      <c r="O54" s="15"/>
      <c r="P54" s="15">
        <v>0</v>
      </c>
      <c r="Q54" s="57">
        <v>59318</v>
      </c>
      <c r="R54" s="18"/>
      <c r="S54" s="15">
        <v>59318</v>
      </c>
      <c r="T54" s="26" t="s">
        <v>36</v>
      </c>
      <c r="U54" s="15"/>
    </row>
    <row r="55" spans="1:88" ht="20.100000000000001" customHeight="1" x14ac:dyDescent="0.3">
      <c r="A55" s="17">
        <v>54554</v>
      </c>
      <c r="B55" s="23"/>
      <c r="C55" s="24"/>
      <c r="D55" s="2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8"/>
      <c r="S55" s="15"/>
      <c r="T55" s="26"/>
      <c r="U55" s="15"/>
    </row>
    <row r="56" spans="1:88" s="12" customFormat="1" ht="20.100000000000001" customHeight="1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1"/>
      <c r="K56" s="21"/>
      <c r="L56" s="21"/>
      <c r="M56" s="21"/>
      <c r="N56" s="20"/>
      <c r="O56" s="20"/>
      <c r="P56" s="20"/>
      <c r="Q56" s="20"/>
      <c r="R56" s="22">
        <f>A57</f>
        <v>54553</v>
      </c>
      <c r="S56" s="20"/>
      <c r="T56" s="20"/>
      <c r="U56" s="20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</row>
    <row r="57" spans="1:88" ht="20.100000000000001" customHeight="1" x14ac:dyDescent="0.3">
      <c r="A57" s="17">
        <v>54553</v>
      </c>
      <c r="B57" s="23" t="s">
        <v>37</v>
      </c>
      <c r="C57" s="24">
        <v>44956</v>
      </c>
      <c r="D57" s="25">
        <v>7</v>
      </c>
      <c r="E57" s="15">
        <v>342900</v>
      </c>
      <c r="F57" s="15">
        <v>35098</v>
      </c>
      <c r="G57" s="15">
        <v>307802</v>
      </c>
      <c r="H57" s="15">
        <v>55404</v>
      </c>
      <c r="I57" s="15">
        <v>363206</v>
      </c>
      <c r="J57" s="15">
        <v>3078.02</v>
      </c>
      <c r="K57" s="15">
        <v>15390.1</v>
      </c>
      <c r="L57" s="15"/>
      <c r="M57" s="15"/>
      <c r="N57" s="57">
        <v>55404</v>
      </c>
      <c r="O57" s="15"/>
      <c r="P57" s="15"/>
      <c r="Q57" s="15">
        <v>289334</v>
      </c>
      <c r="R57" s="18"/>
      <c r="S57" s="15">
        <v>289334</v>
      </c>
      <c r="T57" s="26" t="s">
        <v>38</v>
      </c>
      <c r="U57" s="15">
        <f>SUM(Q57:Q59)-SUM(S57:S59)</f>
        <v>0</v>
      </c>
    </row>
    <row r="58" spans="1:88" ht="20.100000000000001" customHeight="1" x14ac:dyDescent="0.3">
      <c r="A58" s="17">
        <v>54553</v>
      </c>
      <c r="B58" s="23" t="s">
        <v>9</v>
      </c>
      <c r="C58" s="24">
        <v>44980</v>
      </c>
      <c r="D58" s="25">
        <v>7</v>
      </c>
      <c r="E58" s="15">
        <v>55404</v>
      </c>
      <c r="F58" s="15">
        <v>0</v>
      </c>
      <c r="G58" s="15">
        <v>55404</v>
      </c>
      <c r="H58" s="15">
        <v>0</v>
      </c>
      <c r="I58" s="15">
        <v>55404</v>
      </c>
      <c r="J58" s="15">
        <v>0</v>
      </c>
      <c r="K58" s="15">
        <v>0</v>
      </c>
      <c r="L58" s="15"/>
      <c r="M58" s="15"/>
      <c r="N58" s="15">
        <v>0</v>
      </c>
      <c r="O58" s="15"/>
      <c r="P58" s="15"/>
      <c r="Q58" s="57">
        <v>55404</v>
      </c>
      <c r="R58" s="18"/>
      <c r="S58" s="15">
        <v>55404</v>
      </c>
      <c r="T58" s="26" t="s">
        <v>39</v>
      </c>
      <c r="U58" s="15"/>
    </row>
    <row r="59" spans="1:88" ht="20.100000000000001" customHeight="1" x14ac:dyDescent="0.3">
      <c r="A59" s="17">
        <v>54553</v>
      </c>
      <c r="B59" s="23"/>
      <c r="C59" s="24"/>
      <c r="D59" s="2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8"/>
      <c r="S59" s="15"/>
      <c r="T59" s="26"/>
      <c r="U59" s="15"/>
    </row>
    <row r="60" spans="1:88" s="12" customFormat="1" ht="20.100000000000001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1"/>
      <c r="K60" s="21"/>
      <c r="L60" s="21"/>
      <c r="M60" s="21"/>
      <c r="N60" s="20"/>
      <c r="O60" s="20"/>
      <c r="P60" s="20"/>
      <c r="Q60" s="20"/>
      <c r="R60" s="22">
        <f>A61</f>
        <v>53157</v>
      </c>
      <c r="S60" s="20"/>
      <c r="T60" s="20"/>
      <c r="U60" s="20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</row>
    <row r="61" spans="1:88" ht="20.100000000000001" customHeight="1" x14ac:dyDescent="0.3">
      <c r="A61" s="17">
        <v>53157</v>
      </c>
      <c r="B61" s="23" t="s">
        <v>40</v>
      </c>
      <c r="C61" s="24">
        <v>44896</v>
      </c>
      <c r="D61" s="25">
        <v>2</v>
      </c>
      <c r="E61" s="15">
        <v>232146</v>
      </c>
      <c r="F61" s="15">
        <v>61698</v>
      </c>
      <c r="G61" s="15">
        <v>170447</v>
      </c>
      <c r="H61" s="15">
        <f>G61*18%</f>
        <v>30680.46</v>
      </c>
      <c r="I61" s="15">
        <v>201127</v>
      </c>
      <c r="J61" s="15">
        <v>1704</v>
      </c>
      <c r="K61" s="15">
        <v>8522</v>
      </c>
      <c r="L61" s="15">
        <v>17045</v>
      </c>
      <c r="M61" s="15">
        <v>17045</v>
      </c>
      <c r="N61" s="57">
        <v>30680</v>
      </c>
      <c r="O61" s="15"/>
      <c r="P61" s="15">
        <v>36173</v>
      </c>
      <c r="Q61" s="15">
        <v>89958</v>
      </c>
      <c r="R61" s="18"/>
      <c r="S61" s="15">
        <v>99000</v>
      </c>
      <c r="T61" s="26" t="s">
        <v>42</v>
      </c>
      <c r="U61" s="15">
        <f>SUM(Q61:Q73)-SUM(S61:S73)</f>
        <v>0.9046000000089407</v>
      </c>
    </row>
    <row r="62" spans="1:88" ht="20.100000000000001" customHeight="1" x14ac:dyDescent="0.3">
      <c r="A62" s="17">
        <v>53157</v>
      </c>
      <c r="B62" s="23" t="s">
        <v>40</v>
      </c>
      <c r="C62" s="24">
        <v>44930</v>
      </c>
      <c r="D62" s="25">
        <v>4</v>
      </c>
      <c r="E62" s="15">
        <v>261655</v>
      </c>
      <c r="F62" s="15">
        <v>75208</v>
      </c>
      <c r="G62" s="15">
        <v>186447</v>
      </c>
      <c r="H62" s="15">
        <f>G62*18%</f>
        <v>33560.46</v>
      </c>
      <c r="I62" s="15">
        <v>220007</v>
      </c>
      <c r="J62" s="15">
        <v>1864</v>
      </c>
      <c r="K62" s="15">
        <v>9322</v>
      </c>
      <c r="L62" s="15">
        <v>18645</v>
      </c>
      <c r="M62" s="15">
        <v>18645</v>
      </c>
      <c r="N62" s="57">
        <v>33560</v>
      </c>
      <c r="O62" s="15"/>
      <c r="P62" s="15">
        <v>15074</v>
      </c>
      <c r="Q62" s="15">
        <v>122897</v>
      </c>
      <c r="R62" s="18"/>
      <c r="S62" s="15">
        <v>113854</v>
      </c>
      <c r="T62" s="26" t="s">
        <v>43</v>
      </c>
      <c r="U62" s="15"/>
    </row>
    <row r="63" spans="1:88" ht="20.100000000000001" customHeight="1" x14ac:dyDescent="0.3">
      <c r="A63" s="17">
        <v>53157</v>
      </c>
      <c r="B63" s="23" t="s">
        <v>41</v>
      </c>
      <c r="C63" s="24">
        <v>44947</v>
      </c>
      <c r="D63" s="25">
        <v>2</v>
      </c>
      <c r="E63" s="15">
        <v>30680</v>
      </c>
      <c r="F63" s="15">
        <v>0</v>
      </c>
      <c r="G63" s="15"/>
      <c r="H63" s="15">
        <v>0</v>
      </c>
      <c r="I63" s="15">
        <v>0</v>
      </c>
      <c r="J63" s="15">
        <v>0</v>
      </c>
      <c r="K63" s="15"/>
      <c r="L63" s="15"/>
      <c r="M63" s="15"/>
      <c r="N63" s="15"/>
      <c r="O63" s="15"/>
      <c r="P63" s="15"/>
      <c r="Q63" s="57">
        <v>30680</v>
      </c>
      <c r="R63" s="18"/>
      <c r="S63" s="15">
        <v>30680</v>
      </c>
      <c r="T63" s="26" t="s">
        <v>44</v>
      </c>
      <c r="U63" s="15"/>
    </row>
    <row r="64" spans="1:88" ht="20.100000000000001" customHeight="1" x14ac:dyDescent="0.3">
      <c r="A64" s="17">
        <v>53157</v>
      </c>
      <c r="B64" s="23" t="s">
        <v>40</v>
      </c>
      <c r="C64" s="24">
        <v>44956</v>
      </c>
      <c r="D64" s="25">
        <v>5</v>
      </c>
      <c r="E64" s="15">
        <v>379476</v>
      </c>
      <c r="F64" s="15">
        <v>18014</v>
      </c>
      <c r="G64" s="15">
        <v>361462</v>
      </c>
      <c r="H64" s="15">
        <v>65063</v>
      </c>
      <c r="I64" s="15">
        <v>426525</v>
      </c>
      <c r="J64" s="15">
        <v>3615</v>
      </c>
      <c r="K64" s="15">
        <v>18073</v>
      </c>
      <c r="L64" s="15">
        <v>36146</v>
      </c>
      <c r="M64" s="15">
        <v>36146</v>
      </c>
      <c r="N64" s="57">
        <v>65063</v>
      </c>
      <c r="O64" s="15"/>
      <c r="P64" s="15">
        <v>32100</v>
      </c>
      <c r="Q64" s="15">
        <v>235382</v>
      </c>
      <c r="R64" s="18"/>
      <c r="S64" s="15">
        <v>235384</v>
      </c>
      <c r="T64" s="26" t="s">
        <v>45</v>
      </c>
      <c r="U64" s="15"/>
    </row>
    <row r="65" spans="1:88" ht="20.100000000000001" customHeight="1" x14ac:dyDescent="0.3">
      <c r="A65" s="17">
        <v>53157</v>
      </c>
      <c r="B65" s="23" t="s">
        <v>41</v>
      </c>
      <c r="C65" s="24">
        <v>44978</v>
      </c>
      <c r="D65" s="25">
        <v>4</v>
      </c>
      <c r="E65" s="15">
        <v>33560.28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57">
        <v>33560.28</v>
      </c>
      <c r="R65" s="18"/>
      <c r="S65" s="15">
        <v>49500</v>
      </c>
      <c r="T65" s="26" t="s">
        <v>46</v>
      </c>
      <c r="U65" s="15"/>
    </row>
    <row r="66" spans="1:88" ht="20.100000000000001" customHeight="1" x14ac:dyDescent="0.3">
      <c r="A66" s="17">
        <v>53157</v>
      </c>
      <c r="B66" s="23" t="s">
        <v>41</v>
      </c>
      <c r="C66" s="24">
        <v>44978</v>
      </c>
      <c r="D66" s="25">
        <v>5</v>
      </c>
      <c r="E66" s="15">
        <v>65063.45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57">
        <v>65063.45</v>
      </c>
      <c r="R66" s="18"/>
      <c r="S66" s="15">
        <v>99000</v>
      </c>
      <c r="T66" s="26" t="s">
        <v>47</v>
      </c>
      <c r="U66" s="15"/>
    </row>
    <row r="67" spans="1:88" ht="20.100000000000001" customHeight="1" x14ac:dyDescent="0.3">
      <c r="A67" s="17">
        <v>53157</v>
      </c>
      <c r="B67" s="23" t="s">
        <v>40</v>
      </c>
      <c r="C67" s="24">
        <v>44986</v>
      </c>
      <c r="D67" s="25">
        <v>18</v>
      </c>
      <c r="E67" s="15">
        <v>144477.75</v>
      </c>
      <c r="F67" s="15">
        <v>18014</v>
      </c>
      <c r="G67" s="15">
        <v>126463.75</v>
      </c>
      <c r="H67" s="15">
        <v>22763</v>
      </c>
      <c r="I67" s="15">
        <v>149226.75</v>
      </c>
      <c r="J67" s="15">
        <v>1264.6375</v>
      </c>
      <c r="K67" s="15">
        <v>6323.1875</v>
      </c>
      <c r="L67" s="15">
        <v>12646.375</v>
      </c>
      <c r="M67" s="15">
        <v>12646.375</v>
      </c>
      <c r="N67" s="57">
        <v>22763</v>
      </c>
      <c r="O67" s="15"/>
      <c r="P67" s="15">
        <v>33878</v>
      </c>
      <c r="Q67" s="15">
        <f>I67-SUM(J67:P67)</f>
        <v>59705.175000000003</v>
      </c>
      <c r="R67" s="18"/>
      <c r="S67" s="15">
        <v>49500</v>
      </c>
      <c r="T67" s="26" t="s">
        <v>48</v>
      </c>
      <c r="U67" s="15"/>
    </row>
    <row r="68" spans="1:88" ht="20.100000000000001" customHeight="1" x14ac:dyDescent="0.3">
      <c r="A68" s="17">
        <v>53157</v>
      </c>
      <c r="B68" s="23" t="s">
        <v>40</v>
      </c>
      <c r="C68" s="24">
        <v>45016</v>
      </c>
      <c r="D68" s="25">
        <v>26</v>
      </c>
      <c r="E68" s="15">
        <v>125367.54</v>
      </c>
      <c r="F68" s="15">
        <v>36028</v>
      </c>
      <c r="G68" s="15">
        <v>89339.54</v>
      </c>
      <c r="H68" s="15">
        <v>16081</v>
      </c>
      <c r="I68" s="15">
        <v>105420.54</v>
      </c>
      <c r="J68" s="15">
        <v>893.3954</v>
      </c>
      <c r="K68" s="15">
        <v>4466.9769999999999</v>
      </c>
      <c r="L68" s="15">
        <v>8933.9539999999997</v>
      </c>
      <c r="M68" s="15">
        <v>8933.9539999999997</v>
      </c>
      <c r="N68" s="57">
        <v>16081</v>
      </c>
      <c r="O68" s="15"/>
      <c r="P68" s="15"/>
      <c r="Q68" s="15">
        <v>66111.25959999999</v>
      </c>
      <c r="R68" s="18"/>
      <c r="S68" s="15">
        <v>34650</v>
      </c>
      <c r="T68" s="26" t="s">
        <v>49</v>
      </c>
      <c r="U68" s="15"/>
    </row>
    <row r="69" spans="1:88" ht="20.100000000000001" customHeight="1" x14ac:dyDescent="0.3">
      <c r="A69" s="17">
        <v>53157</v>
      </c>
      <c r="B69" s="23" t="s">
        <v>40</v>
      </c>
      <c r="C69" s="24">
        <v>45016</v>
      </c>
      <c r="D69" s="25">
        <v>28</v>
      </c>
      <c r="E69" s="15">
        <v>124650</v>
      </c>
      <c r="F69" s="15"/>
      <c r="G69" s="15">
        <v>124650</v>
      </c>
      <c r="H69" s="15">
        <v>22437</v>
      </c>
      <c r="I69" s="15">
        <v>147087</v>
      </c>
      <c r="J69" s="15">
        <v>1246.5</v>
      </c>
      <c r="K69" s="15">
        <v>6232.5</v>
      </c>
      <c r="L69" s="15">
        <v>12465</v>
      </c>
      <c r="M69" s="15">
        <v>12465</v>
      </c>
      <c r="N69" s="57">
        <v>22437</v>
      </c>
      <c r="O69" s="15"/>
      <c r="P69" s="15"/>
      <c r="Q69" s="15">
        <v>92241</v>
      </c>
      <c r="R69" s="18"/>
      <c r="S69" s="15">
        <v>65063</v>
      </c>
      <c r="T69" s="26" t="s">
        <v>50</v>
      </c>
      <c r="U69" s="15"/>
    </row>
    <row r="70" spans="1:88" ht="20.100000000000001" customHeight="1" x14ac:dyDescent="0.3">
      <c r="A70" s="17">
        <v>53157</v>
      </c>
      <c r="B70" s="23" t="s">
        <v>41</v>
      </c>
      <c r="C70" s="24">
        <v>45036</v>
      </c>
      <c r="D70" s="25">
        <v>18</v>
      </c>
      <c r="E70" s="15">
        <v>22763.72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57">
        <v>22763.72</v>
      </c>
      <c r="R70" s="18"/>
      <c r="S70" s="15">
        <v>61282</v>
      </c>
      <c r="T70" s="26" t="s">
        <v>51</v>
      </c>
      <c r="U70" s="15"/>
    </row>
    <row r="71" spans="1:88" ht="20.100000000000001" customHeight="1" x14ac:dyDescent="0.3">
      <c r="A71" s="17">
        <v>53157</v>
      </c>
      <c r="B71" s="23" t="s">
        <v>41</v>
      </c>
      <c r="C71" s="24">
        <v>45036</v>
      </c>
      <c r="D71" s="25">
        <v>26</v>
      </c>
      <c r="E71" s="15">
        <v>16081.02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57">
        <v>16081.02</v>
      </c>
      <c r="R71" s="18"/>
      <c r="S71" s="15">
        <v>18966</v>
      </c>
      <c r="T71" s="26" t="s">
        <v>52</v>
      </c>
      <c r="U71" s="15"/>
    </row>
    <row r="72" spans="1:88" ht="20.100000000000001" customHeight="1" x14ac:dyDescent="0.3">
      <c r="A72" s="17">
        <v>53157</v>
      </c>
      <c r="B72" s="23" t="s">
        <v>41</v>
      </c>
      <c r="C72" s="24">
        <v>45036</v>
      </c>
      <c r="D72" s="25">
        <v>28</v>
      </c>
      <c r="E72" s="15">
        <v>22437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57">
        <v>22437</v>
      </c>
      <c r="R72" s="18"/>
      <c r="S72" s="15"/>
      <c r="T72" s="26"/>
      <c r="U72" s="15"/>
    </row>
    <row r="73" spans="1:88" ht="20.100000000000001" customHeight="1" x14ac:dyDescent="0.3">
      <c r="A73" s="17">
        <v>53157</v>
      </c>
      <c r="B73" s="23"/>
      <c r="C73" s="24"/>
      <c r="D73" s="2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8"/>
      <c r="S73" s="15"/>
      <c r="T73" s="26"/>
      <c r="U73" s="15"/>
    </row>
    <row r="74" spans="1:88" s="12" customFormat="1" ht="20.100000000000001" customHeight="1" x14ac:dyDescent="0.3">
      <c r="A74" s="19"/>
      <c r="B74" s="20"/>
      <c r="C74" s="20"/>
      <c r="D74" s="20"/>
      <c r="E74" s="20"/>
      <c r="F74" s="20"/>
      <c r="G74" s="20"/>
      <c r="H74" s="20"/>
      <c r="I74" s="20"/>
      <c r="J74" s="21"/>
      <c r="K74" s="21"/>
      <c r="L74" s="21"/>
      <c r="M74" s="21"/>
      <c r="N74" s="20"/>
      <c r="O74" s="20"/>
      <c r="P74" s="20"/>
      <c r="Q74" s="20"/>
      <c r="R74" s="22">
        <f>A75</f>
        <v>53156</v>
      </c>
      <c r="S74" s="20"/>
      <c r="T74" s="20"/>
      <c r="U74" s="20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</row>
    <row r="75" spans="1:88" ht="20.100000000000001" customHeight="1" x14ac:dyDescent="0.3">
      <c r="A75" s="17">
        <v>53156</v>
      </c>
      <c r="B75" s="23" t="s">
        <v>53</v>
      </c>
      <c r="C75" s="24">
        <v>44915</v>
      </c>
      <c r="D75" s="25">
        <v>3</v>
      </c>
      <c r="E75" s="15">
        <v>419341</v>
      </c>
      <c r="F75" s="15">
        <v>86467</v>
      </c>
      <c r="G75" s="15">
        <v>332874</v>
      </c>
      <c r="H75" s="15">
        <v>59917</v>
      </c>
      <c r="I75" s="15">
        <v>392791</v>
      </c>
      <c r="J75" s="15">
        <v>3329</v>
      </c>
      <c r="K75" s="15">
        <v>16644</v>
      </c>
      <c r="L75" s="15">
        <v>33287</v>
      </c>
      <c r="M75" s="15">
        <v>33287</v>
      </c>
      <c r="N75" s="56">
        <v>59917</v>
      </c>
      <c r="O75" s="15"/>
      <c r="P75" s="15">
        <v>64071</v>
      </c>
      <c r="Q75" s="15">
        <v>182256</v>
      </c>
      <c r="R75" s="18"/>
      <c r="S75" s="15">
        <v>99000</v>
      </c>
      <c r="T75" s="26" t="s">
        <v>54</v>
      </c>
      <c r="U75" s="15">
        <f>SUM(Q75:Q86)-SUM(S75:S86)</f>
        <v>0</v>
      </c>
    </row>
    <row r="76" spans="1:88" ht="20.100000000000001" customHeight="1" x14ac:dyDescent="0.3">
      <c r="A76" s="17">
        <v>53156</v>
      </c>
      <c r="B76" s="23" t="s">
        <v>53</v>
      </c>
      <c r="C76" s="24">
        <v>44968</v>
      </c>
      <c r="D76" s="25">
        <v>10</v>
      </c>
      <c r="E76" s="15">
        <v>386062.5</v>
      </c>
      <c r="F76" s="15">
        <v>45036.5</v>
      </c>
      <c r="G76" s="15">
        <v>341026</v>
      </c>
      <c r="H76" s="15">
        <v>61385</v>
      </c>
      <c r="I76" s="15">
        <v>402411</v>
      </c>
      <c r="J76" s="15">
        <v>3410</v>
      </c>
      <c r="K76" s="15">
        <v>17051</v>
      </c>
      <c r="L76" s="15">
        <v>34103</v>
      </c>
      <c r="M76" s="15">
        <v>34103</v>
      </c>
      <c r="N76" s="56">
        <v>61385</v>
      </c>
      <c r="O76" s="15"/>
      <c r="P76" s="15">
        <v>0</v>
      </c>
      <c r="Q76" s="15">
        <v>252359</v>
      </c>
      <c r="R76" s="18"/>
      <c r="S76" s="15">
        <v>83256</v>
      </c>
      <c r="T76" s="26" t="s">
        <v>55</v>
      </c>
      <c r="U76" s="15"/>
    </row>
    <row r="77" spans="1:88" ht="20.100000000000001" customHeight="1" x14ac:dyDescent="0.3">
      <c r="A77" s="17">
        <v>53156</v>
      </c>
      <c r="B77" s="23" t="s">
        <v>53</v>
      </c>
      <c r="C77" s="24">
        <v>44986</v>
      </c>
      <c r="D77" s="25">
        <v>17</v>
      </c>
      <c r="E77" s="15">
        <v>162603</v>
      </c>
      <c r="F77" s="15">
        <v>0</v>
      </c>
      <c r="G77" s="15">
        <v>162603</v>
      </c>
      <c r="H77" s="15">
        <v>29269</v>
      </c>
      <c r="I77" s="15">
        <v>191872</v>
      </c>
      <c r="J77" s="15">
        <v>1626</v>
      </c>
      <c r="K77" s="15">
        <v>8130</v>
      </c>
      <c r="L77" s="15">
        <v>16260</v>
      </c>
      <c r="M77" s="15">
        <v>16260</v>
      </c>
      <c r="N77" s="56">
        <v>29269</v>
      </c>
      <c r="O77" s="15"/>
      <c r="P77" s="15">
        <v>0</v>
      </c>
      <c r="Q77" s="15">
        <v>120327</v>
      </c>
      <c r="R77" s="18"/>
      <c r="S77" s="15">
        <v>198000</v>
      </c>
      <c r="T77" s="26" t="s">
        <v>56</v>
      </c>
      <c r="U77" s="15"/>
    </row>
    <row r="78" spans="1:88" ht="20.100000000000001" customHeight="1" x14ac:dyDescent="0.3">
      <c r="A78" s="17">
        <v>53156</v>
      </c>
      <c r="B78" s="23" t="s">
        <v>53</v>
      </c>
      <c r="C78" s="24">
        <v>45016</v>
      </c>
      <c r="D78" s="25">
        <v>25</v>
      </c>
      <c r="E78" s="15">
        <v>106922</v>
      </c>
      <c r="F78" s="15">
        <v>0</v>
      </c>
      <c r="G78" s="15">
        <v>106922</v>
      </c>
      <c r="H78" s="15">
        <v>19246</v>
      </c>
      <c r="I78" s="15">
        <v>126168</v>
      </c>
      <c r="J78" s="15">
        <v>1069</v>
      </c>
      <c r="K78" s="15">
        <v>5346</v>
      </c>
      <c r="L78" s="15">
        <v>10692</v>
      </c>
      <c r="M78" s="15">
        <v>10692</v>
      </c>
      <c r="N78" s="56">
        <v>19246</v>
      </c>
      <c r="O78" s="15"/>
      <c r="P78" s="15">
        <v>0</v>
      </c>
      <c r="Q78" s="15">
        <v>79123</v>
      </c>
      <c r="R78" s="18"/>
      <c r="S78" s="15">
        <v>148500</v>
      </c>
      <c r="T78" s="26" t="s">
        <v>57</v>
      </c>
      <c r="U78" s="15"/>
    </row>
    <row r="79" spans="1:88" ht="20.100000000000001" customHeight="1" x14ac:dyDescent="0.3">
      <c r="A79" s="17">
        <v>53156</v>
      </c>
      <c r="B79" s="23" t="s">
        <v>53</v>
      </c>
      <c r="C79" s="24">
        <v>45016</v>
      </c>
      <c r="D79" s="25">
        <v>27</v>
      </c>
      <c r="E79" s="15">
        <v>176357.58</v>
      </c>
      <c r="F79" s="15">
        <v>54042</v>
      </c>
      <c r="G79" s="15">
        <v>122315.57999999999</v>
      </c>
      <c r="H79" s="15">
        <v>22017</v>
      </c>
      <c r="I79" s="15">
        <v>144333</v>
      </c>
      <c r="J79" s="15">
        <v>1223</v>
      </c>
      <c r="K79" s="15">
        <v>6116</v>
      </c>
      <c r="L79" s="15">
        <v>12232</v>
      </c>
      <c r="M79" s="15">
        <v>12232</v>
      </c>
      <c r="N79" s="56">
        <v>22017</v>
      </c>
      <c r="O79" s="15"/>
      <c r="P79" s="15">
        <v>0</v>
      </c>
      <c r="Q79" s="15">
        <v>90513</v>
      </c>
      <c r="R79" s="18"/>
      <c r="S79" s="15">
        <v>59917</v>
      </c>
      <c r="T79" s="26" t="s">
        <v>58</v>
      </c>
      <c r="U79" s="15"/>
    </row>
    <row r="80" spans="1:88" ht="20.100000000000001" customHeight="1" x14ac:dyDescent="0.3">
      <c r="A80" s="17">
        <v>53156</v>
      </c>
      <c r="B80" s="23" t="s">
        <v>9</v>
      </c>
      <c r="C80" s="24">
        <v>45036</v>
      </c>
      <c r="D80" s="25">
        <v>17</v>
      </c>
      <c r="E80" s="15">
        <v>29269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57">
        <v>29269</v>
      </c>
      <c r="R80" s="18"/>
      <c r="S80" s="15">
        <v>195822</v>
      </c>
      <c r="T80" s="26" t="s">
        <v>59</v>
      </c>
      <c r="U80" s="15"/>
    </row>
    <row r="81" spans="1:88" ht="20.100000000000001" customHeight="1" x14ac:dyDescent="0.3">
      <c r="A81" s="17">
        <v>53156</v>
      </c>
      <c r="B81" s="23" t="s">
        <v>9</v>
      </c>
      <c r="C81" s="24">
        <v>45036</v>
      </c>
      <c r="D81" s="25">
        <v>25</v>
      </c>
      <c r="E81" s="15">
        <v>19246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57">
        <v>19246</v>
      </c>
      <c r="R81" s="18"/>
      <c r="S81" s="15">
        <v>131917</v>
      </c>
      <c r="T81" s="26" t="s">
        <v>60</v>
      </c>
      <c r="U81" s="15"/>
    </row>
    <row r="82" spans="1:88" ht="20.100000000000001" customHeight="1" x14ac:dyDescent="0.3">
      <c r="A82" s="17">
        <v>53156</v>
      </c>
      <c r="B82" s="23" t="s">
        <v>9</v>
      </c>
      <c r="C82" s="24">
        <v>45036</v>
      </c>
      <c r="D82" s="25">
        <v>27</v>
      </c>
      <c r="E82" s="15">
        <v>22017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57">
        <v>22017</v>
      </c>
      <c r="R82" s="18"/>
      <c r="S82" s="15"/>
      <c r="T82" s="26"/>
      <c r="U82" s="15"/>
    </row>
    <row r="83" spans="1:88" ht="20.100000000000001" customHeight="1" x14ac:dyDescent="0.3">
      <c r="A83" s="17">
        <v>53156</v>
      </c>
      <c r="B83" s="23" t="s">
        <v>9</v>
      </c>
      <c r="C83" s="24">
        <v>44948</v>
      </c>
      <c r="D83" s="25">
        <v>3</v>
      </c>
      <c r="E83" s="15">
        <v>59917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57">
        <v>59917</v>
      </c>
      <c r="R83" s="18"/>
      <c r="S83" s="15"/>
      <c r="T83" s="26"/>
      <c r="U83" s="15"/>
    </row>
    <row r="84" spans="1:88" ht="20.100000000000001" customHeight="1" x14ac:dyDescent="0.3">
      <c r="A84" s="17">
        <v>53156</v>
      </c>
      <c r="B84" s="23" t="s">
        <v>9</v>
      </c>
      <c r="C84" s="24">
        <v>45013</v>
      </c>
      <c r="D84" s="25">
        <v>10</v>
      </c>
      <c r="E84" s="15">
        <v>61385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57">
        <v>61385</v>
      </c>
      <c r="R84" s="18"/>
      <c r="S84" s="15"/>
      <c r="T84" s="26"/>
      <c r="U84" s="15"/>
    </row>
    <row r="85" spans="1:88" ht="20.100000000000001" customHeight="1" x14ac:dyDescent="0.3">
      <c r="A85" s="17">
        <v>53156</v>
      </c>
      <c r="B85" s="23"/>
      <c r="C85" s="24"/>
      <c r="D85" s="2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8"/>
      <c r="S85" s="15"/>
      <c r="T85" s="26"/>
      <c r="U85" s="15"/>
    </row>
    <row r="86" spans="1:88" ht="20.100000000000001" customHeight="1" x14ac:dyDescent="0.3">
      <c r="A86" s="17">
        <v>53156</v>
      </c>
      <c r="B86" s="23"/>
      <c r="C86" s="24"/>
      <c r="D86" s="2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8"/>
      <c r="S86" s="15"/>
      <c r="T86" s="26"/>
      <c r="U86" s="15"/>
    </row>
    <row r="87" spans="1:88" s="12" customFormat="1" ht="20.100000000000001" customHeight="1" x14ac:dyDescent="0.3">
      <c r="A87" s="19"/>
      <c r="B87" s="20"/>
      <c r="C87" s="20"/>
      <c r="D87" s="20"/>
      <c r="E87" s="20"/>
      <c r="F87" s="20"/>
      <c r="G87" s="20"/>
      <c r="H87" s="20"/>
      <c r="I87" s="20"/>
      <c r="J87" s="21"/>
      <c r="K87" s="21"/>
      <c r="L87" s="21"/>
      <c r="M87" s="21"/>
      <c r="N87" s="20"/>
      <c r="O87" s="20"/>
      <c r="P87" s="20"/>
      <c r="Q87" s="20"/>
      <c r="R87" s="22">
        <f>A88</f>
        <v>53155</v>
      </c>
      <c r="S87" s="20"/>
      <c r="T87" s="20"/>
      <c r="U87" s="20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</row>
    <row r="88" spans="1:88" ht="20.100000000000001" customHeight="1" x14ac:dyDescent="0.3">
      <c r="A88" s="17">
        <v>53155</v>
      </c>
      <c r="B88" s="23" t="s">
        <v>61</v>
      </c>
      <c r="C88" s="24">
        <v>44968</v>
      </c>
      <c r="D88" s="25">
        <v>11</v>
      </c>
      <c r="E88" s="15">
        <v>217063</v>
      </c>
      <c r="F88" s="15">
        <v>28822</v>
      </c>
      <c r="G88" s="15">
        <v>188241</v>
      </c>
      <c r="H88" s="15">
        <v>33883</v>
      </c>
      <c r="I88" s="15">
        <v>222124</v>
      </c>
      <c r="J88" s="15">
        <v>1882</v>
      </c>
      <c r="K88" s="15">
        <v>9412</v>
      </c>
      <c r="L88" s="15">
        <v>18824</v>
      </c>
      <c r="M88" s="15">
        <v>18824</v>
      </c>
      <c r="N88" s="57">
        <v>33883</v>
      </c>
      <c r="O88" s="15"/>
      <c r="P88" s="15"/>
      <c r="Q88" s="15">
        <v>139299</v>
      </c>
      <c r="R88" s="18"/>
      <c r="S88" s="15">
        <v>99000</v>
      </c>
      <c r="T88" s="26" t="s">
        <v>62</v>
      </c>
      <c r="U88" s="15">
        <f>SUM(Q88:Q92)-SUM(S88:S92)</f>
        <v>1</v>
      </c>
    </row>
    <row r="89" spans="1:88" ht="20.100000000000001" customHeight="1" x14ac:dyDescent="0.3">
      <c r="A89" s="17">
        <v>53155</v>
      </c>
      <c r="B89" s="23" t="s">
        <v>9</v>
      </c>
      <c r="C89" s="24">
        <v>45013</v>
      </c>
      <c r="D89" s="25">
        <v>11</v>
      </c>
      <c r="E89" s="15">
        <v>33883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57">
        <v>33883</v>
      </c>
      <c r="R89" s="18"/>
      <c r="S89" s="15">
        <v>34650</v>
      </c>
      <c r="T89" s="26" t="s">
        <v>63</v>
      </c>
      <c r="U89" s="15"/>
    </row>
    <row r="90" spans="1:88" ht="20.100000000000001" customHeight="1" x14ac:dyDescent="0.3">
      <c r="A90" s="17">
        <v>53155</v>
      </c>
      <c r="B90" s="23"/>
      <c r="C90" s="24"/>
      <c r="D90" s="2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8"/>
      <c r="S90" s="15">
        <v>33883</v>
      </c>
      <c r="T90" s="26" t="s">
        <v>64</v>
      </c>
      <c r="U90" s="15"/>
    </row>
    <row r="91" spans="1:88" ht="20.100000000000001" customHeight="1" x14ac:dyDescent="0.3">
      <c r="A91" s="17">
        <v>53155</v>
      </c>
      <c r="B91" s="23"/>
      <c r="C91" s="24"/>
      <c r="D91" s="2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8"/>
      <c r="S91" s="15">
        <v>5648</v>
      </c>
      <c r="T91" s="26" t="s">
        <v>65</v>
      </c>
      <c r="U91" s="15"/>
    </row>
    <row r="92" spans="1:88" ht="20.100000000000001" customHeight="1" x14ac:dyDescent="0.3">
      <c r="A92" s="17">
        <v>53155</v>
      </c>
      <c r="B92" s="23"/>
      <c r="C92" s="24"/>
      <c r="D92" s="2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8"/>
      <c r="S92" s="15"/>
      <c r="T92" s="26"/>
      <c r="U92" s="15"/>
    </row>
    <row r="93" spans="1:88" s="12" customFormat="1" ht="20.100000000000001" customHeight="1" x14ac:dyDescent="0.3">
      <c r="A93" s="19"/>
      <c r="B93" s="20"/>
      <c r="C93" s="20"/>
      <c r="D93" s="20"/>
      <c r="E93" s="20"/>
      <c r="F93" s="20"/>
      <c r="G93" s="20"/>
      <c r="H93" s="20"/>
      <c r="I93" s="20"/>
      <c r="J93" s="21"/>
      <c r="K93" s="21"/>
      <c r="L93" s="21"/>
      <c r="M93" s="21"/>
      <c r="N93" s="20"/>
      <c r="O93" s="20"/>
      <c r="P93" s="20"/>
      <c r="Q93" s="20"/>
      <c r="R93" s="22">
        <f>A94</f>
        <v>58885</v>
      </c>
      <c r="S93" s="20"/>
      <c r="T93" s="20"/>
      <c r="U93" s="20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</row>
    <row r="94" spans="1:88" ht="20.100000000000001" customHeight="1" x14ac:dyDescent="0.3">
      <c r="A94" s="17">
        <v>58885</v>
      </c>
      <c r="B94" s="23" t="s">
        <v>66</v>
      </c>
      <c r="C94" s="24">
        <v>45139</v>
      </c>
      <c r="D94" s="27">
        <v>25</v>
      </c>
      <c r="E94" s="15">
        <v>92500</v>
      </c>
      <c r="F94" s="15"/>
      <c r="G94" s="15">
        <f>ROUND(E94-F94,0)</f>
        <v>92500</v>
      </c>
      <c r="H94" s="15">
        <f>G94*18%</f>
        <v>16650</v>
      </c>
      <c r="I94" s="15">
        <f>G94+H94</f>
        <v>109150</v>
      </c>
      <c r="J94" s="15">
        <f>1%*G94</f>
        <v>925</v>
      </c>
      <c r="K94" s="15">
        <f>5%*G94</f>
        <v>4625</v>
      </c>
      <c r="L94" s="15"/>
      <c r="M94" s="15"/>
      <c r="N94" s="57">
        <f>H94</f>
        <v>16650</v>
      </c>
      <c r="O94" s="15">
        <f>5%*G94</f>
        <v>4625</v>
      </c>
      <c r="P94" s="15">
        <v>35000</v>
      </c>
      <c r="Q94" s="15">
        <f>G94-J94-K94-O94-P94</f>
        <v>47325</v>
      </c>
      <c r="R94" s="18"/>
      <c r="S94" s="15"/>
      <c r="T94" s="26"/>
      <c r="U94" s="15">
        <f>SUM(Q94:Q97)-SUM(S94:S97)</f>
        <v>75745</v>
      </c>
    </row>
    <row r="95" spans="1:88" ht="20.100000000000001" customHeight="1" x14ac:dyDescent="0.3">
      <c r="A95" s="17">
        <v>58885</v>
      </c>
      <c r="B95" s="23" t="s">
        <v>66</v>
      </c>
      <c r="C95" s="24">
        <v>45139</v>
      </c>
      <c r="D95" s="27">
        <v>26</v>
      </c>
      <c r="E95" s="15">
        <v>11000</v>
      </c>
      <c r="F95" s="15"/>
      <c r="G95" s="15">
        <f>ROUND(E95-F95,0)</f>
        <v>11000</v>
      </c>
      <c r="H95" s="15">
        <f>G95*18%</f>
        <v>1980</v>
      </c>
      <c r="I95" s="15">
        <f>G95+H95</f>
        <v>12980</v>
      </c>
      <c r="J95" s="15">
        <f>1%*G95</f>
        <v>110</v>
      </c>
      <c r="K95" s="15">
        <f>5%*G95</f>
        <v>550</v>
      </c>
      <c r="L95" s="15"/>
      <c r="M95" s="15"/>
      <c r="N95" s="57">
        <f>H95</f>
        <v>1980</v>
      </c>
      <c r="O95" s="15">
        <f>5%*G95</f>
        <v>550</v>
      </c>
      <c r="P95" s="15"/>
      <c r="Q95" s="15">
        <f>G95-J95-K95-O95</f>
        <v>9790</v>
      </c>
      <c r="R95" s="18"/>
      <c r="S95" s="15"/>
      <c r="T95" s="26"/>
      <c r="U95" s="15"/>
    </row>
    <row r="96" spans="1:88" ht="20.100000000000001" customHeight="1" x14ac:dyDescent="0.3">
      <c r="A96" s="17">
        <v>58885</v>
      </c>
      <c r="B96" s="23" t="s">
        <v>83</v>
      </c>
      <c r="C96" s="24"/>
      <c r="D96" s="25" t="s">
        <v>108</v>
      </c>
      <c r="E96" s="15">
        <f>N94+N95</f>
        <v>18630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57">
        <f>E96</f>
        <v>18630</v>
      </c>
      <c r="R96" s="18"/>
      <c r="S96" s="15"/>
      <c r="T96" s="26"/>
      <c r="U96" s="15"/>
    </row>
    <row r="97" spans="1:88" ht="20.100000000000001" customHeight="1" x14ac:dyDescent="0.3">
      <c r="A97" s="17">
        <v>58885</v>
      </c>
      <c r="B97" s="23"/>
      <c r="C97" s="24"/>
      <c r="D97" s="2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8"/>
      <c r="S97" s="15"/>
      <c r="T97" s="26"/>
      <c r="U97" s="15"/>
    </row>
    <row r="98" spans="1:88" s="12" customFormat="1" ht="20.100000000000001" customHeight="1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1"/>
      <c r="K98" s="21"/>
      <c r="L98" s="21"/>
      <c r="M98" s="21"/>
      <c r="N98" s="20"/>
      <c r="O98" s="20"/>
      <c r="P98" s="20"/>
      <c r="Q98" s="20"/>
      <c r="R98" s="22">
        <f>A99</f>
        <v>59133</v>
      </c>
      <c r="S98" s="20"/>
      <c r="T98" s="20"/>
      <c r="U98" s="20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</row>
    <row r="99" spans="1:88" ht="20.100000000000001" customHeight="1" x14ac:dyDescent="0.3">
      <c r="A99" s="17">
        <v>59133</v>
      </c>
      <c r="B99" s="23" t="s">
        <v>67</v>
      </c>
      <c r="C99" s="24">
        <v>45164</v>
      </c>
      <c r="D99" s="27">
        <v>29</v>
      </c>
      <c r="E99" s="15">
        <v>40000</v>
      </c>
      <c r="F99" s="15">
        <v>0</v>
      </c>
      <c r="G99" s="15">
        <f>ROUND(E99-F99,0)</f>
        <v>40000</v>
      </c>
      <c r="H99" s="15">
        <f>G99*18%</f>
        <v>7200</v>
      </c>
      <c r="I99" s="15">
        <f>G99+H99</f>
        <v>47200</v>
      </c>
      <c r="J99" s="15">
        <f>+G99*1%</f>
        <v>400</v>
      </c>
      <c r="K99" s="15">
        <f>G99*5%</f>
        <v>2000</v>
      </c>
      <c r="L99" s="15"/>
      <c r="M99" s="15"/>
      <c r="N99" s="57">
        <f>H99</f>
        <v>7200</v>
      </c>
      <c r="O99" s="15"/>
      <c r="P99" s="15"/>
      <c r="Q99" s="15">
        <f>I99-J99-K99-N99</f>
        <v>37600</v>
      </c>
      <c r="R99" s="18"/>
      <c r="S99" s="15">
        <v>37600</v>
      </c>
      <c r="T99" s="26" t="s">
        <v>69</v>
      </c>
      <c r="U99" s="15">
        <f>SUM(Q99:Q100)-SUM(S99:S100)</f>
        <v>0</v>
      </c>
    </row>
    <row r="100" spans="1:88" ht="20.100000000000001" customHeight="1" x14ac:dyDescent="0.3">
      <c r="A100" s="17">
        <v>59133</v>
      </c>
      <c r="B100" s="23" t="s">
        <v>9</v>
      </c>
      <c r="C100" s="24">
        <v>45164</v>
      </c>
      <c r="D100" s="25">
        <v>29</v>
      </c>
      <c r="E100" s="15">
        <f>N99</f>
        <v>7200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57">
        <f>E100</f>
        <v>7200</v>
      </c>
      <c r="R100" s="18"/>
      <c r="S100" s="15">
        <v>7200</v>
      </c>
      <c r="T100" s="26" t="s">
        <v>77</v>
      </c>
      <c r="U100" s="15"/>
    </row>
    <row r="101" spans="1:88" s="12" customFormat="1" ht="20.100000000000001" customHeight="1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1"/>
      <c r="K101" s="21"/>
      <c r="L101" s="21"/>
      <c r="M101" s="21"/>
      <c r="N101" s="20"/>
      <c r="O101" s="20"/>
      <c r="P101" s="20"/>
      <c r="Q101" s="20"/>
      <c r="R101" s="22">
        <f>A102</f>
        <v>58939</v>
      </c>
      <c r="S101" s="20"/>
      <c r="T101" s="20"/>
      <c r="U101" s="20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</row>
    <row r="102" spans="1:88" ht="20.100000000000001" customHeight="1" x14ac:dyDescent="0.3">
      <c r="A102" s="17">
        <v>58939</v>
      </c>
      <c r="B102" s="23" t="s">
        <v>68</v>
      </c>
      <c r="C102" s="24">
        <v>45155</v>
      </c>
      <c r="D102" s="27">
        <v>27</v>
      </c>
      <c r="E102" s="15">
        <v>228600</v>
      </c>
      <c r="F102" s="15">
        <v>0</v>
      </c>
      <c r="G102" s="15">
        <f>ROUND(E102-F102,0)</f>
        <v>228600</v>
      </c>
      <c r="H102" s="15">
        <f>G102*18%</f>
        <v>41148</v>
      </c>
      <c r="I102" s="15">
        <f>G102+H102</f>
        <v>269748</v>
      </c>
      <c r="J102" s="15">
        <f>G102*1%</f>
        <v>2286</v>
      </c>
      <c r="K102" s="15">
        <f>G102*5%</f>
        <v>11430</v>
      </c>
      <c r="L102" s="15">
        <f>G102*$L$15</f>
        <v>0</v>
      </c>
      <c r="M102" s="13"/>
      <c r="N102" s="57">
        <f>H102</f>
        <v>41148</v>
      </c>
      <c r="O102" s="13">
        <v>11430</v>
      </c>
      <c r="P102" s="23"/>
      <c r="Q102" s="15">
        <f>ROUND(I102-SUM(J102:P102),0)</f>
        <v>203454</v>
      </c>
      <c r="R102" s="18"/>
      <c r="S102" s="15">
        <v>203454</v>
      </c>
      <c r="T102" s="26" t="s">
        <v>72</v>
      </c>
      <c r="U102" s="15">
        <f>SUM(Q102:Q107)-SUM(S102:S107)</f>
        <v>33246</v>
      </c>
    </row>
    <row r="103" spans="1:88" ht="20.100000000000001" customHeight="1" x14ac:dyDescent="0.3">
      <c r="A103" s="17">
        <v>58939</v>
      </c>
      <c r="B103" s="23" t="s">
        <v>68</v>
      </c>
      <c r="C103" s="24">
        <v>45190</v>
      </c>
      <c r="D103" s="25">
        <v>35</v>
      </c>
      <c r="E103" s="15">
        <v>114300</v>
      </c>
      <c r="F103" s="15"/>
      <c r="G103" s="15">
        <f>E103-F103</f>
        <v>114300</v>
      </c>
      <c r="H103" s="15">
        <f>G103*18%</f>
        <v>20574</v>
      </c>
      <c r="I103" s="15">
        <f>G103+H103</f>
        <v>134874</v>
      </c>
      <c r="J103" s="15">
        <f>G103*1%</f>
        <v>1143</v>
      </c>
      <c r="K103" s="15">
        <f>G103*5%</f>
        <v>5715</v>
      </c>
      <c r="L103" s="15">
        <v>0</v>
      </c>
      <c r="M103" s="13"/>
      <c r="N103" s="57">
        <f>H103</f>
        <v>20574</v>
      </c>
      <c r="O103" s="13"/>
      <c r="P103" s="18"/>
      <c r="Q103" s="15">
        <f>I103-SUM(J103:N103)</f>
        <v>107442</v>
      </c>
      <c r="R103" s="18"/>
      <c r="S103" s="15">
        <v>107442</v>
      </c>
      <c r="T103" s="26" t="s">
        <v>73</v>
      </c>
      <c r="U103" s="15"/>
    </row>
    <row r="104" spans="1:88" ht="20.100000000000001" customHeight="1" x14ac:dyDescent="0.3">
      <c r="A104" s="17">
        <v>58939</v>
      </c>
      <c r="B104" s="25" t="s">
        <v>74</v>
      </c>
      <c r="C104" s="24">
        <v>45208</v>
      </c>
      <c r="D104" s="25">
        <v>27</v>
      </c>
      <c r="E104" s="15">
        <v>41148</v>
      </c>
      <c r="F104" s="15"/>
      <c r="G104" s="15">
        <f>E104-F104</f>
        <v>41148</v>
      </c>
      <c r="H104" s="15"/>
      <c r="I104" s="15">
        <f>G104+H104</f>
        <v>41148</v>
      </c>
      <c r="J104" s="15"/>
      <c r="K104" s="15"/>
      <c r="L104" s="15" t="s">
        <v>75</v>
      </c>
      <c r="M104" s="15"/>
      <c r="N104" s="15"/>
      <c r="O104" s="13"/>
      <c r="P104" s="18"/>
      <c r="Q104" s="57">
        <f>I104-SUM(J104:M104)</f>
        <v>41148</v>
      </c>
      <c r="R104" s="18"/>
      <c r="S104" s="15">
        <v>41148</v>
      </c>
      <c r="T104" s="26" t="s">
        <v>131</v>
      </c>
      <c r="U104" s="15"/>
    </row>
    <row r="105" spans="1:88" ht="20.100000000000001" customHeight="1" x14ac:dyDescent="0.3">
      <c r="A105" s="17">
        <v>58939</v>
      </c>
      <c r="B105" s="23" t="s">
        <v>68</v>
      </c>
      <c r="C105" s="24" t="s">
        <v>183</v>
      </c>
      <c r="D105" s="25">
        <v>72</v>
      </c>
      <c r="E105" s="15">
        <v>38100</v>
      </c>
      <c r="F105" s="15"/>
      <c r="G105" s="15">
        <f>E105-F105</f>
        <v>38100</v>
      </c>
      <c r="H105" s="15">
        <f>G105*18%</f>
        <v>6858</v>
      </c>
      <c r="I105" s="15">
        <f>G105+H105</f>
        <v>44958</v>
      </c>
      <c r="J105" s="15">
        <f>G105*1%</f>
        <v>381</v>
      </c>
      <c r="K105" s="15">
        <f>G105*5%</f>
        <v>1905</v>
      </c>
      <c r="L105" s="15">
        <v>0</v>
      </c>
      <c r="M105" s="13"/>
      <c r="N105" s="57">
        <f>H105</f>
        <v>6858</v>
      </c>
      <c r="O105" s="13">
        <v>30000</v>
      </c>
      <c r="P105" s="18"/>
      <c r="Q105" s="15">
        <f>I105-SUM(J105:O105)</f>
        <v>5814</v>
      </c>
      <c r="R105" s="18"/>
      <c r="S105" s="15"/>
      <c r="T105" s="26"/>
      <c r="U105" s="15"/>
    </row>
    <row r="106" spans="1:88" ht="20.100000000000001" customHeight="1" x14ac:dyDescent="0.3">
      <c r="A106" s="17">
        <v>58939</v>
      </c>
      <c r="B106" s="25" t="s">
        <v>74</v>
      </c>
      <c r="C106" s="24"/>
      <c r="D106" s="25">
        <v>35</v>
      </c>
      <c r="E106" s="15">
        <f>N103</f>
        <v>20574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3"/>
      <c r="P106" s="18"/>
      <c r="Q106" s="57">
        <f>E106</f>
        <v>20574</v>
      </c>
      <c r="R106" s="18" t="s">
        <v>151</v>
      </c>
      <c r="S106" s="15"/>
      <c r="T106" s="26"/>
      <c r="U106" s="15"/>
    </row>
    <row r="107" spans="1:88" ht="20.100000000000001" customHeight="1" x14ac:dyDescent="0.3">
      <c r="A107" s="17">
        <v>58939</v>
      </c>
      <c r="B107" s="25" t="s">
        <v>74</v>
      </c>
      <c r="C107" s="24"/>
      <c r="D107" s="25">
        <v>72</v>
      </c>
      <c r="E107" s="15">
        <f>N105</f>
        <v>6858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3"/>
      <c r="P107" s="18"/>
      <c r="Q107" s="57">
        <f>E107</f>
        <v>6858</v>
      </c>
      <c r="R107" s="18"/>
      <c r="S107" s="15"/>
      <c r="T107" s="26"/>
      <c r="U107" s="15"/>
    </row>
    <row r="108" spans="1:88" s="12" customFormat="1" ht="20.100000000000001" customHeight="1" x14ac:dyDescent="0.3">
      <c r="A108" s="19"/>
      <c r="B108" s="20"/>
      <c r="C108" s="20"/>
      <c r="D108" s="20"/>
      <c r="E108" s="20"/>
      <c r="F108" s="20"/>
      <c r="G108" s="20"/>
      <c r="H108" s="20"/>
      <c r="I108" s="20"/>
      <c r="J108" s="21"/>
      <c r="K108" s="21"/>
      <c r="L108" s="21"/>
      <c r="M108" s="21"/>
      <c r="N108" s="20"/>
      <c r="O108" s="20"/>
      <c r="P108" s="20"/>
      <c r="Q108" s="20"/>
      <c r="R108" s="22">
        <f>A109</f>
        <v>59438</v>
      </c>
      <c r="S108" s="20"/>
      <c r="T108" s="20"/>
      <c r="U108" s="20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</row>
    <row r="109" spans="1:88" ht="20.100000000000001" customHeight="1" x14ac:dyDescent="0.3">
      <c r="A109" s="17">
        <v>59438</v>
      </c>
      <c r="B109" s="23" t="s">
        <v>71</v>
      </c>
      <c r="C109" s="24">
        <v>45190</v>
      </c>
      <c r="D109" s="27">
        <v>34</v>
      </c>
      <c r="E109" s="15">
        <v>266700</v>
      </c>
      <c r="F109" s="15">
        <v>41965</v>
      </c>
      <c r="G109" s="15">
        <f>ROUND(E109-F109,0)</f>
        <v>224735</v>
      </c>
      <c r="H109" s="15">
        <f>G109*18%</f>
        <v>40452.299999999996</v>
      </c>
      <c r="I109" s="15">
        <f>G109+H109</f>
        <v>265187.3</v>
      </c>
      <c r="J109" s="15">
        <f>+G109*1%</f>
        <v>2247.35</v>
      </c>
      <c r="K109" s="15">
        <f>G109*5%</f>
        <v>11236.75</v>
      </c>
      <c r="L109" s="15"/>
      <c r="M109" s="15"/>
      <c r="N109" s="57">
        <f>H109</f>
        <v>40452.299999999996</v>
      </c>
      <c r="O109" s="15"/>
      <c r="P109" s="15"/>
      <c r="Q109" s="15">
        <f>I109-J109-K109-N109</f>
        <v>211250.90000000002</v>
      </c>
      <c r="R109" s="18"/>
      <c r="S109" s="15">
        <v>211251</v>
      </c>
      <c r="T109" s="26" t="s">
        <v>78</v>
      </c>
      <c r="U109" s="15">
        <f>SUM(Q109:Q112)-SUM(S109:S112)</f>
        <v>0.20000000001164153</v>
      </c>
    </row>
    <row r="110" spans="1:88" ht="20.100000000000001" customHeight="1" x14ac:dyDescent="0.3">
      <c r="A110" s="17">
        <v>59438</v>
      </c>
      <c r="B110" s="15" t="s">
        <v>95</v>
      </c>
      <c r="C110" s="28">
        <v>45269</v>
      </c>
      <c r="D110" s="25">
        <v>54</v>
      </c>
      <c r="E110" s="15">
        <v>114300</v>
      </c>
      <c r="F110" s="15">
        <v>0</v>
      </c>
      <c r="G110" s="15">
        <f>ROUND(E110-F110,0)</f>
        <v>114300</v>
      </c>
      <c r="H110" s="15">
        <f>G110*18%</f>
        <v>20574</v>
      </c>
      <c r="I110" s="15">
        <f>G110+H110</f>
        <v>134874</v>
      </c>
      <c r="J110" s="15">
        <f>G110*1%</f>
        <v>1143</v>
      </c>
      <c r="K110" s="15">
        <f>G110*5%</f>
        <v>5715</v>
      </c>
      <c r="M110" s="15">
        <v>0</v>
      </c>
      <c r="N110" s="57">
        <f>G110*18%</f>
        <v>20574</v>
      </c>
      <c r="O110" s="15"/>
      <c r="P110" s="15"/>
      <c r="Q110" s="34">
        <f>I110-SUM(J110:P110)</f>
        <v>107442</v>
      </c>
      <c r="R110" s="18"/>
      <c r="S110" s="15">
        <v>107442</v>
      </c>
      <c r="T110" s="26" t="s">
        <v>99</v>
      </c>
      <c r="U110" s="15"/>
    </row>
    <row r="111" spans="1:88" ht="20.100000000000001" customHeight="1" x14ac:dyDescent="0.3">
      <c r="A111" s="17">
        <v>59438</v>
      </c>
      <c r="B111" s="23" t="s">
        <v>98</v>
      </c>
      <c r="C111" s="24"/>
      <c r="D111" s="27" t="s">
        <v>109</v>
      </c>
      <c r="E111" s="15">
        <f>N109+N110</f>
        <v>61026.299999999996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57">
        <f>E111</f>
        <v>61026.299999999996</v>
      </c>
      <c r="R111" s="18"/>
      <c r="S111" s="15">
        <v>40452</v>
      </c>
      <c r="T111" s="26" t="s">
        <v>129</v>
      </c>
      <c r="U111" s="15"/>
    </row>
    <row r="112" spans="1:88" ht="20.100000000000001" customHeight="1" x14ac:dyDescent="0.3">
      <c r="A112" s="17">
        <v>59438</v>
      </c>
      <c r="B112" s="23"/>
      <c r="C112" s="24"/>
      <c r="D112" s="27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8"/>
      <c r="S112" s="15">
        <v>20574</v>
      </c>
      <c r="T112" s="26" t="s">
        <v>130</v>
      </c>
      <c r="U112" s="15"/>
    </row>
    <row r="113" spans="1:88" s="12" customFormat="1" ht="20.100000000000001" customHeight="1" x14ac:dyDescent="0.3">
      <c r="A113" s="19"/>
      <c r="B113" s="20"/>
      <c r="C113" s="20"/>
      <c r="D113" s="20"/>
      <c r="E113" s="20"/>
      <c r="F113" s="20"/>
      <c r="G113" s="20"/>
      <c r="H113" s="20"/>
      <c r="I113" s="20"/>
      <c r="J113" s="21"/>
      <c r="K113" s="21"/>
      <c r="L113" s="21"/>
      <c r="M113" s="21"/>
      <c r="N113" s="20"/>
      <c r="O113" s="20"/>
      <c r="P113" s="20"/>
      <c r="Q113" s="20"/>
      <c r="R113" s="22">
        <f>A114</f>
        <v>60093</v>
      </c>
      <c r="S113" s="20"/>
      <c r="T113" s="20"/>
      <c r="U113" s="20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</row>
    <row r="114" spans="1:88" ht="20.100000000000001" customHeight="1" x14ac:dyDescent="0.3">
      <c r="A114" s="17">
        <v>60093</v>
      </c>
      <c r="B114" s="23" t="s">
        <v>79</v>
      </c>
      <c r="C114" s="24">
        <v>45229</v>
      </c>
      <c r="D114" s="27">
        <v>42</v>
      </c>
      <c r="E114" s="15">
        <v>303450</v>
      </c>
      <c r="F114" s="15">
        <v>0</v>
      </c>
      <c r="G114" s="15">
        <f>ROUND(E114-F114,0)</f>
        <v>303450</v>
      </c>
      <c r="H114" s="15">
        <f>G114*18%</f>
        <v>54621</v>
      </c>
      <c r="I114" s="15">
        <f>G114+H114</f>
        <v>358071</v>
      </c>
      <c r="J114" s="15">
        <f>G114*1%</f>
        <v>3034.5</v>
      </c>
      <c r="K114" s="15">
        <f>G114*5%</f>
        <v>15172.5</v>
      </c>
      <c r="M114" s="15">
        <v>0</v>
      </c>
      <c r="N114" s="57">
        <f>G114*18%</f>
        <v>54621</v>
      </c>
      <c r="O114" s="15">
        <f>G114*5%</f>
        <v>15172.5</v>
      </c>
      <c r="P114" s="15"/>
      <c r="Q114" s="34">
        <f>I114-SUM(J114:P114)</f>
        <v>270070.5</v>
      </c>
      <c r="R114" s="18"/>
      <c r="S114" s="15">
        <v>148500</v>
      </c>
      <c r="T114" s="26" t="s">
        <v>91</v>
      </c>
      <c r="U114" s="15">
        <f>SUM(Q114:Q115)-SUM(S114:S116)</f>
        <v>1.5</v>
      </c>
    </row>
    <row r="115" spans="1:88" ht="20.100000000000001" customHeight="1" x14ac:dyDescent="0.3">
      <c r="A115" s="17">
        <v>60093</v>
      </c>
      <c r="B115" s="23" t="s">
        <v>98</v>
      </c>
      <c r="C115" s="24"/>
      <c r="D115" s="27">
        <v>42</v>
      </c>
      <c r="E115" s="15">
        <f>N114</f>
        <v>54621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57">
        <f>E115</f>
        <v>54621</v>
      </c>
      <c r="R115" s="18"/>
      <c r="S115" s="15">
        <v>121569</v>
      </c>
      <c r="T115" s="26" t="s">
        <v>97</v>
      </c>
      <c r="U115" s="15"/>
    </row>
    <row r="116" spans="1:88" ht="20.100000000000001" customHeight="1" x14ac:dyDescent="0.3">
      <c r="A116" s="17">
        <v>60093</v>
      </c>
      <c r="B116" s="23"/>
      <c r="C116" s="24"/>
      <c r="D116" s="27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8"/>
      <c r="S116" s="15">
        <v>54621</v>
      </c>
      <c r="T116" s="26" t="s">
        <v>110</v>
      </c>
      <c r="U116" s="15"/>
    </row>
    <row r="117" spans="1:88" s="12" customFormat="1" ht="20.100000000000001" customHeight="1" x14ac:dyDescent="0.3">
      <c r="A117" s="19"/>
      <c r="B117" s="20"/>
      <c r="C117" s="20"/>
      <c r="D117" s="20"/>
      <c r="E117" s="20"/>
      <c r="F117" s="20"/>
      <c r="G117" s="20"/>
      <c r="H117" s="20"/>
      <c r="I117" s="20"/>
      <c r="J117" s="21"/>
      <c r="K117" s="21"/>
      <c r="L117" s="21"/>
      <c r="M117" s="21"/>
      <c r="N117" s="20"/>
      <c r="O117" s="20"/>
      <c r="P117" s="20"/>
      <c r="Q117" s="20"/>
      <c r="R117" s="22">
        <f>A118</f>
        <v>60091</v>
      </c>
      <c r="S117" s="20"/>
      <c r="T117" s="20"/>
      <c r="U117" s="20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</row>
    <row r="118" spans="1:88" ht="20.100000000000001" customHeight="1" x14ac:dyDescent="0.3">
      <c r="A118" s="17">
        <v>60091</v>
      </c>
      <c r="B118" s="25" t="s">
        <v>80</v>
      </c>
      <c r="C118" s="29">
        <v>45229</v>
      </c>
      <c r="D118" s="25">
        <v>43</v>
      </c>
      <c r="E118" s="30">
        <v>381000</v>
      </c>
      <c r="F118" s="15">
        <v>45780</v>
      </c>
      <c r="G118" s="15">
        <f>ROUND(E118-F118,0)</f>
        <v>335220</v>
      </c>
      <c r="H118" s="15">
        <f>G118*18%</f>
        <v>60339.6</v>
      </c>
      <c r="I118" s="15">
        <f>G118+H118</f>
        <v>395559.6</v>
      </c>
      <c r="J118" s="15">
        <f>G118*1%</f>
        <v>3352.2000000000003</v>
      </c>
      <c r="K118" s="15">
        <f>G118*5%</f>
        <v>16761</v>
      </c>
      <c r="M118" s="15">
        <v>0</v>
      </c>
      <c r="N118" s="57">
        <f>G118*18%</f>
        <v>60339.6</v>
      </c>
      <c r="O118" s="15">
        <f>G118*5%</f>
        <v>16761</v>
      </c>
      <c r="P118" s="15"/>
      <c r="Q118" s="34">
        <f>I118-SUM(J118:P118)</f>
        <v>298345.8</v>
      </c>
      <c r="R118" s="18"/>
      <c r="S118" s="15">
        <v>298346</v>
      </c>
      <c r="T118" s="15" t="s">
        <v>111</v>
      </c>
      <c r="U118" s="15">
        <f>SUM(Q118:Q119)-SUM(S118:S119)</f>
        <v>-0.6000000000349246</v>
      </c>
    </row>
    <row r="119" spans="1:88" ht="20.100000000000001" customHeight="1" x14ac:dyDescent="0.3">
      <c r="A119" s="17">
        <v>60091</v>
      </c>
      <c r="B119" s="25" t="s">
        <v>83</v>
      </c>
      <c r="C119" s="29"/>
      <c r="D119" s="25">
        <v>43</v>
      </c>
      <c r="E119" s="30">
        <f>N118</f>
        <v>60339.6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57">
        <f>E119</f>
        <v>60339.6</v>
      </c>
      <c r="R119" s="18"/>
      <c r="S119" s="15">
        <v>60340</v>
      </c>
      <c r="T119" s="15" t="s">
        <v>128</v>
      </c>
      <c r="U119" s="15"/>
    </row>
    <row r="120" spans="1:88" s="12" customFormat="1" ht="20.100000000000001" customHeight="1" x14ac:dyDescent="0.3">
      <c r="A120" s="19"/>
      <c r="B120" s="31"/>
      <c r="C120" s="32"/>
      <c r="D120" s="31"/>
      <c r="E120" s="33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35"/>
      <c r="R120" s="22">
        <f>A121</f>
        <v>58543</v>
      </c>
      <c r="S120" s="20"/>
      <c r="T120" s="20"/>
      <c r="U120" s="20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</row>
    <row r="121" spans="1:88" ht="20.100000000000001" customHeight="1" x14ac:dyDescent="0.3">
      <c r="A121" s="17">
        <v>58543</v>
      </c>
      <c r="B121" s="25" t="s">
        <v>84</v>
      </c>
      <c r="C121" s="29">
        <v>45125</v>
      </c>
      <c r="D121" s="25">
        <v>22</v>
      </c>
      <c r="E121" s="30">
        <v>148000</v>
      </c>
      <c r="F121" s="15">
        <v>22890</v>
      </c>
      <c r="G121" s="15">
        <f>E121-F121</f>
        <v>125110</v>
      </c>
      <c r="H121" s="15">
        <f>G121*18%</f>
        <v>22519.8</v>
      </c>
      <c r="I121" s="15">
        <f>G121+H121</f>
        <v>147629.79999999999</v>
      </c>
      <c r="J121" s="15">
        <f>I121*1%</f>
        <v>1476.298</v>
      </c>
      <c r="K121" s="15">
        <f>G121*5%</f>
        <v>6255.5</v>
      </c>
      <c r="L121" s="15"/>
      <c r="M121" s="15"/>
      <c r="N121" s="57">
        <f>G121*18%</f>
        <v>22519.8</v>
      </c>
      <c r="O121" s="15">
        <f>G121*5%</f>
        <v>6255.5</v>
      </c>
      <c r="P121" s="15">
        <v>35750</v>
      </c>
      <c r="Q121" s="34">
        <f>I121-SUM(J121:P121)</f>
        <v>75372.70199999999</v>
      </c>
      <c r="R121" s="18"/>
      <c r="S121" s="15">
        <v>75597</v>
      </c>
      <c r="T121" s="26" t="s">
        <v>85</v>
      </c>
      <c r="U121" s="15">
        <f>SUM(Q121:Q126)-SUM(S121:S126)</f>
        <v>143975.902</v>
      </c>
    </row>
    <row r="122" spans="1:88" ht="20.100000000000001" customHeight="1" x14ac:dyDescent="0.3">
      <c r="A122" s="17">
        <v>58543</v>
      </c>
      <c r="B122" s="25" t="s">
        <v>84</v>
      </c>
      <c r="C122" s="29">
        <v>45164</v>
      </c>
      <c r="D122" s="25">
        <v>28</v>
      </c>
      <c r="E122" s="30">
        <v>111000</v>
      </c>
      <c r="F122" s="15">
        <v>0</v>
      </c>
      <c r="G122" s="15">
        <v>111000</v>
      </c>
      <c r="H122" s="15">
        <f>G122*18%</f>
        <v>19980</v>
      </c>
      <c r="I122" s="15">
        <f>G122+H122</f>
        <v>130980</v>
      </c>
      <c r="J122" s="15">
        <f>G122*1%</f>
        <v>1110</v>
      </c>
      <c r="K122" s="15">
        <f>G122*5%</f>
        <v>5550</v>
      </c>
      <c r="M122" s="15">
        <v>0</v>
      </c>
      <c r="N122" s="57">
        <f>G122*18%</f>
        <v>19980</v>
      </c>
      <c r="O122" s="15">
        <f>G122*5%</f>
        <v>5550</v>
      </c>
      <c r="P122" s="15"/>
      <c r="Q122" s="34">
        <f>I122-SUM(J122:P122)</f>
        <v>98790</v>
      </c>
      <c r="R122" s="18"/>
      <c r="S122" s="15">
        <v>98790</v>
      </c>
      <c r="T122" s="26" t="s">
        <v>86</v>
      </c>
      <c r="U122" s="15"/>
    </row>
    <row r="123" spans="1:88" ht="20.100000000000001" customHeight="1" x14ac:dyDescent="0.3">
      <c r="A123" s="17">
        <v>58543</v>
      </c>
      <c r="B123" s="25" t="s">
        <v>9</v>
      </c>
      <c r="C123" s="29"/>
      <c r="D123" s="25">
        <v>22</v>
      </c>
      <c r="E123" s="30">
        <f>N121</f>
        <v>22519.8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58">
        <f>E123</f>
        <v>22519.8</v>
      </c>
      <c r="R123" s="18"/>
      <c r="S123" s="15">
        <v>22520</v>
      </c>
      <c r="T123" s="26" t="s">
        <v>87</v>
      </c>
      <c r="U123" s="15"/>
    </row>
    <row r="124" spans="1:88" ht="20.100000000000001" customHeight="1" x14ac:dyDescent="0.3">
      <c r="A124" s="17">
        <v>58543</v>
      </c>
      <c r="B124" s="25" t="s">
        <v>9</v>
      </c>
      <c r="C124" s="29"/>
      <c r="D124" s="25">
        <v>28</v>
      </c>
      <c r="E124" s="30">
        <f>N122</f>
        <v>19980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58">
        <f>E124</f>
        <v>19980</v>
      </c>
      <c r="R124" s="18"/>
      <c r="S124" s="15"/>
      <c r="T124" s="26"/>
      <c r="U124" s="15"/>
    </row>
    <row r="125" spans="1:88" ht="20.100000000000001" customHeight="1" x14ac:dyDescent="0.3">
      <c r="A125" s="17">
        <v>58543</v>
      </c>
      <c r="B125" s="25" t="s">
        <v>84</v>
      </c>
      <c r="C125" s="29">
        <v>45351</v>
      </c>
      <c r="D125" s="25">
        <v>70</v>
      </c>
      <c r="E125" s="30">
        <f>381000-E121-E122</f>
        <v>122000</v>
      </c>
      <c r="F125" s="15"/>
      <c r="G125" s="15">
        <f>E125-F125</f>
        <v>122000</v>
      </c>
      <c r="H125" s="15">
        <f>G125*18%</f>
        <v>21960</v>
      </c>
      <c r="I125" s="15">
        <f>G125+H125</f>
        <v>143960</v>
      </c>
      <c r="J125" s="15">
        <f>I125*1%</f>
        <v>1439.6000000000001</v>
      </c>
      <c r="K125" s="15">
        <f t="shared" ref="K125" si="0">G125*5%</f>
        <v>6100</v>
      </c>
      <c r="L125" s="15">
        <f>G125*10%</f>
        <v>12200</v>
      </c>
      <c r="M125" s="15">
        <v>0</v>
      </c>
      <c r="N125" s="57">
        <f>G125*18%</f>
        <v>21960</v>
      </c>
      <c r="O125" s="15">
        <v>0</v>
      </c>
      <c r="P125" s="15"/>
      <c r="Q125" s="34">
        <f>I125-SUM(J125:P125)</f>
        <v>102260.4</v>
      </c>
      <c r="R125" s="18"/>
      <c r="S125" s="15"/>
      <c r="T125" s="26"/>
      <c r="U125" s="15"/>
    </row>
    <row r="126" spans="1:88" ht="20.100000000000001" customHeight="1" x14ac:dyDescent="0.3">
      <c r="A126" s="17">
        <v>58543</v>
      </c>
      <c r="B126" s="25" t="s">
        <v>83</v>
      </c>
      <c r="C126" s="29"/>
      <c r="D126" s="25">
        <v>70</v>
      </c>
      <c r="E126" s="30">
        <f>N125</f>
        <v>21960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58">
        <f>E126</f>
        <v>21960</v>
      </c>
      <c r="R126" s="18"/>
      <c r="S126" s="15"/>
      <c r="T126" s="26"/>
      <c r="U126" s="15"/>
    </row>
    <row r="127" spans="1:88" s="12" customFormat="1" ht="20.100000000000001" customHeight="1" x14ac:dyDescent="0.3">
      <c r="A127" s="19"/>
      <c r="B127" s="31"/>
      <c r="C127" s="32"/>
      <c r="D127" s="31"/>
      <c r="E127" s="33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35"/>
      <c r="R127" s="22">
        <f>A128</f>
        <v>60322</v>
      </c>
      <c r="S127" s="20"/>
      <c r="T127" s="20"/>
      <c r="U127" s="20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</row>
    <row r="128" spans="1:88" ht="20.100000000000001" customHeight="1" x14ac:dyDescent="0.3">
      <c r="A128" s="17">
        <v>60322</v>
      </c>
      <c r="B128" s="25" t="s">
        <v>88</v>
      </c>
      <c r="C128" s="29">
        <v>45254</v>
      </c>
      <c r="D128" s="25">
        <v>50</v>
      </c>
      <c r="E128" s="30">
        <v>409675</v>
      </c>
      <c r="F128" s="15">
        <v>38150</v>
      </c>
      <c r="G128" s="15">
        <f>ROUND(E128-F128,0)</f>
        <v>371525</v>
      </c>
      <c r="H128" s="15">
        <f>G128*18%</f>
        <v>66874.5</v>
      </c>
      <c r="I128" s="15">
        <f>G128+H128</f>
        <v>438399.5</v>
      </c>
      <c r="J128" s="15">
        <f>+G128*1%</f>
        <v>3715.25</v>
      </c>
      <c r="K128" s="15">
        <f>G128*5%</f>
        <v>18576.25</v>
      </c>
      <c r="L128" s="15"/>
      <c r="M128" s="15"/>
      <c r="N128" s="57">
        <f>H128</f>
        <v>66874.5</v>
      </c>
      <c r="O128" s="15">
        <f>G128*10%</f>
        <v>37152.5</v>
      </c>
      <c r="P128" s="15"/>
      <c r="Q128" s="15">
        <f>I128-J128-K128-N128-O128</f>
        <v>312081</v>
      </c>
      <c r="R128" s="18"/>
      <c r="S128" s="15">
        <v>312081</v>
      </c>
      <c r="T128" s="15" t="s">
        <v>93</v>
      </c>
      <c r="U128" s="15">
        <f>SUM(Q128:Q129)-SUM(S128:S129)</f>
        <v>-0.5</v>
      </c>
    </row>
    <row r="129" spans="1:88" ht="20.100000000000001" customHeight="1" x14ac:dyDescent="0.3">
      <c r="A129" s="17">
        <v>60322</v>
      </c>
      <c r="B129" s="25" t="s">
        <v>9</v>
      </c>
      <c r="C129" s="29"/>
      <c r="D129" s="25">
        <v>50</v>
      </c>
      <c r="E129" s="30">
        <f>N128</f>
        <v>66874.5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58">
        <f>E129</f>
        <v>66874.5</v>
      </c>
      <c r="R129" s="18"/>
      <c r="S129" s="15">
        <v>66875</v>
      </c>
      <c r="T129" s="15" t="s">
        <v>112</v>
      </c>
      <c r="U129" s="15"/>
    </row>
    <row r="130" spans="1:88" s="12" customFormat="1" ht="20.100000000000001" customHeight="1" x14ac:dyDescent="0.3">
      <c r="A130" s="19"/>
      <c r="B130" s="31"/>
      <c r="C130" s="32"/>
      <c r="D130" s="31"/>
      <c r="E130" s="33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35"/>
      <c r="R130" s="22">
        <f>A131</f>
        <v>60321</v>
      </c>
      <c r="S130" s="20"/>
      <c r="T130" s="20"/>
      <c r="U130" s="20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</row>
    <row r="131" spans="1:88" ht="20.100000000000001" customHeight="1" x14ac:dyDescent="0.3">
      <c r="A131" s="17">
        <v>60321</v>
      </c>
      <c r="B131" s="25" t="s">
        <v>89</v>
      </c>
      <c r="C131" s="29">
        <v>45248</v>
      </c>
      <c r="D131" s="25">
        <v>49</v>
      </c>
      <c r="E131" s="30">
        <v>40000</v>
      </c>
      <c r="F131" s="15"/>
      <c r="G131" s="15">
        <f>ROUND(E131-F131,0)</f>
        <v>40000</v>
      </c>
      <c r="H131" s="15">
        <f>G131*18%</f>
        <v>7200</v>
      </c>
      <c r="I131" s="15">
        <f>G131+H131</f>
        <v>47200</v>
      </c>
      <c r="J131" s="15">
        <f>+G131*1%</f>
        <v>400</v>
      </c>
      <c r="K131" s="15">
        <f>G131*5%</f>
        <v>2000</v>
      </c>
      <c r="L131" s="15"/>
      <c r="M131" s="15"/>
      <c r="N131" s="57">
        <f>H131</f>
        <v>7200</v>
      </c>
      <c r="O131" s="15">
        <v>0</v>
      </c>
      <c r="P131" s="15"/>
      <c r="Q131" s="15">
        <f>I131-J131-K131-N131-O131</f>
        <v>37600</v>
      </c>
      <c r="R131" s="18"/>
      <c r="S131" s="15">
        <v>37600</v>
      </c>
      <c r="T131" s="15" t="s">
        <v>113</v>
      </c>
      <c r="U131" s="15">
        <f>SUM(Q131:Q132)-SUM(S131:S132)</f>
        <v>0</v>
      </c>
    </row>
    <row r="132" spans="1:88" ht="20.100000000000001" customHeight="1" x14ac:dyDescent="0.3">
      <c r="A132" s="17">
        <v>60321</v>
      </c>
      <c r="B132" s="25" t="s">
        <v>83</v>
      </c>
      <c r="C132" s="29"/>
      <c r="D132" s="25">
        <v>49</v>
      </c>
      <c r="E132" s="30">
        <f>N131</f>
        <v>7200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58">
        <f>E132</f>
        <v>7200</v>
      </c>
      <c r="R132" s="18"/>
      <c r="S132" s="15">
        <v>7200</v>
      </c>
      <c r="T132" s="15" t="s">
        <v>116</v>
      </c>
      <c r="U132" s="15"/>
    </row>
    <row r="133" spans="1:88" s="12" customFormat="1" ht="20.100000000000001" customHeight="1" x14ac:dyDescent="0.3">
      <c r="A133" s="19"/>
      <c r="B133" s="31"/>
      <c r="C133" s="32"/>
      <c r="D133" s="31"/>
      <c r="E133" s="33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35"/>
      <c r="R133" s="22">
        <f>A134</f>
        <v>60320</v>
      </c>
      <c r="S133" s="20"/>
      <c r="T133" s="20"/>
      <c r="U133" s="20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</row>
    <row r="134" spans="1:88" ht="20.100000000000001" customHeight="1" x14ac:dyDescent="0.3">
      <c r="A134" s="17">
        <v>60320</v>
      </c>
      <c r="B134" s="25" t="s">
        <v>90</v>
      </c>
      <c r="C134" s="29">
        <v>45248</v>
      </c>
      <c r="D134" s="25">
        <v>48</v>
      </c>
      <c r="E134" s="30">
        <v>40000</v>
      </c>
      <c r="F134" s="15"/>
      <c r="G134" s="15">
        <f>ROUND(E134-F134,0)</f>
        <v>40000</v>
      </c>
      <c r="H134" s="15">
        <f>G134*18%</f>
        <v>7200</v>
      </c>
      <c r="I134" s="15">
        <f>G134+H134</f>
        <v>47200</v>
      </c>
      <c r="J134" s="15">
        <f>+G134*1%</f>
        <v>400</v>
      </c>
      <c r="K134" s="15">
        <f>G134*5%</f>
        <v>2000</v>
      </c>
      <c r="L134" s="15"/>
      <c r="M134" s="15"/>
      <c r="N134" s="57">
        <f>H134</f>
        <v>7200</v>
      </c>
      <c r="O134" s="15">
        <v>0</v>
      </c>
      <c r="P134" s="15"/>
      <c r="Q134" s="15">
        <f>I134-J134-K134-N134-O134</f>
        <v>37600</v>
      </c>
      <c r="R134" s="18"/>
      <c r="S134" s="15">
        <v>37600</v>
      </c>
      <c r="T134" s="15" t="s">
        <v>94</v>
      </c>
      <c r="U134" s="15">
        <f>SUM(Q134:Q135)-SUM(S134:S135)</f>
        <v>7200</v>
      </c>
    </row>
    <row r="135" spans="1:88" ht="20.100000000000001" customHeight="1" x14ac:dyDescent="0.3">
      <c r="A135" s="17">
        <v>60320</v>
      </c>
      <c r="B135" s="25" t="s">
        <v>127</v>
      </c>
      <c r="C135" s="29"/>
      <c r="D135" s="25">
        <v>48</v>
      </c>
      <c r="E135" s="30">
        <f>N134</f>
        <v>7200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57">
        <f>E135</f>
        <v>7200</v>
      </c>
      <c r="R135" s="18"/>
      <c r="S135" s="15"/>
      <c r="T135" s="15"/>
      <c r="U135" s="15"/>
    </row>
    <row r="136" spans="1:88" ht="20.100000000000001" customHeight="1" x14ac:dyDescent="0.3">
      <c r="A136" s="19"/>
      <c r="B136" s="31"/>
      <c r="C136" s="32"/>
      <c r="D136" s="31"/>
      <c r="E136" s="33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35"/>
      <c r="R136" s="22">
        <f>A137</f>
        <v>60717</v>
      </c>
      <c r="S136" s="20"/>
      <c r="T136" s="20"/>
      <c r="U136" s="20"/>
    </row>
    <row r="137" spans="1:88" ht="20.100000000000001" customHeight="1" x14ac:dyDescent="0.3">
      <c r="A137" s="17">
        <v>60717</v>
      </c>
      <c r="B137" s="25" t="s">
        <v>101</v>
      </c>
      <c r="C137" s="29">
        <v>45269</v>
      </c>
      <c r="D137" s="25">
        <v>55</v>
      </c>
      <c r="E137" s="30">
        <v>409150</v>
      </c>
      <c r="F137" s="15">
        <v>141787</v>
      </c>
      <c r="G137" s="15">
        <f>ROUND(E137-F137,0)</f>
        <v>267363</v>
      </c>
      <c r="H137" s="15">
        <f>G137*18%</f>
        <v>48125.34</v>
      </c>
      <c r="I137" s="15">
        <f>G137+H137</f>
        <v>315488.33999999997</v>
      </c>
      <c r="J137" s="15">
        <f>+G137*1%</f>
        <v>2673.63</v>
      </c>
      <c r="K137" s="15">
        <f>G137*5%</f>
        <v>13368.150000000001</v>
      </c>
      <c r="L137" s="15"/>
      <c r="M137" s="15"/>
      <c r="N137" s="57">
        <f>H137</f>
        <v>48125.34</v>
      </c>
      <c r="O137" s="15">
        <f>G137*10%</f>
        <v>26736.300000000003</v>
      </c>
      <c r="P137" s="15">
        <v>11200</v>
      </c>
      <c r="Q137" s="15">
        <f>I137-J137-K137-N137-O137-P137</f>
        <v>213384.91999999993</v>
      </c>
      <c r="R137" s="18"/>
      <c r="S137" s="15">
        <v>213385</v>
      </c>
      <c r="T137" s="15" t="s">
        <v>102</v>
      </c>
      <c r="U137" s="15">
        <f>SUM(Q137:Q139)-SUM(S137:S139)</f>
        <v>0.25999999992200173</v>
      </c>
    </row>
    <row r="138" spans="1:88" ht="20.100000000000001" customHeight="1" x14ac:dyDescent="0.3">
      <c r="A138" s="17">
        <v>60717</v>
      </c>
      <c r="B138" s="25" t="s">
        <v>9</v>
      </c>
      <c r="C138" s="29"/>
      <c r="D138" s="25">
        <v>55</v>
      </c>
      <c r="E138" s="30">
        <f>N137</f>
        <v>48125.34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58">
        <f>E138</f>
        <v>48125.34</v>
      </c>
      <c r="R138" s="18"/>
      <c r="S138" s="15">
        <v>48125</v>
      </c>
      <c r="T138" s="15" t="s">
        <v>114</v>
      </c>
      <c r="U138" s="15"/>
    </row>
    <row r="139" spans="1:88" ht="20.100000000000001" customHeight="1" x14ac:dyDescent="0.3">
      <c r="A139" s="17">
        <v>60717</v>
      </c>
      <c r="B139" s="25"/>
      <c r="C139" s="29"/>
      <c r="D139" s="25"/>
      <c r="E139" s="30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34"/>
      <c r="R139" s="18"/>
      <c r="S139" s="15"/>
      <c r="T139" s="15"/>
      <c r="U139" s="15"/>
    </row>
    <row r="140" spans="1:88" ht="20.100000000000001" customHeight="1" x14ac:dyDescent="0.3">
      <c r="A140" s="19"/>
      <c r="B140" s="31"/>
      <c r="C140" s="32"/>
      <c r="D140" s="31"/>
      <c r="E140" s="33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35"/>
      <c r="R140" s="22">
        <f>A141</f>
        <v>60718</v>
      </c>
      <c r="S140" s="20"/>
      <c r="T140" s="20"/>
      <c r="U140" s="20"/>
    </row>
    <row r="141" spans="1:88" ht="20.100000000000001" customHeight="1" x14ac:dyDescent="0.3">
      <c r="A141" s="17">
        <v>60718</v>
      </c>
      <c r="B141" s="25" t="s">
        <v>103</v>
      </c>
      <c r="C141" s="29">
        <v>45269</v>
      </c>
      <c r="D141" s="25">
        <v>56</v>
      </c>
      <c r="E141" s="30">
        <v>445375</v>
      </c>
      <c r="F141" s="15">
        <v>0</v>
      </c>
      <c r="G141" s="15">
        <f>ROUND(E141-F141,0)</f>
        <v>445375</v>
      </c>
      <c r="H141" s="15">
        <f>G141*18%</f>
        <v>80167.5</v>
      </c>
      <c r="I141" s="15">
        <f>G141+H141</f>
        <v>525542.5</v>
      </c>
      <c r="J141" s="15">
        <f>+G141*1%</f>
        <v>4453.75</v>
      </c>
      <c r="K141" s="15">
        <f>G141*5%</f>
        <v>22268.75</v>
      </c>
      <c r="L141" s="15"/>
      <c r="M141" s="15"/>
      <c r="N141" s="57">
        <f>H141</f>
        <v>80167.5</v>
      </c>
      <c r="O141" s="15">
        <f>G141*10%</f>
        <v>44537.5</v>
      </c>
      <c r="P141" s="15">
        <v>47425</v>
      </c>
      <c r="Q141" s="15">
        <f>I141-J141-K141-N141-O141-P141</f>
        <v>326690</v>
      </c>
      <c r="R141" s="18"/>
      <c r="S141" s="15">
        <v>326689</v>
      </c>
      <c r="T141" s="15" t="s">
        <v>104</v>
      </c>
      <c r="U141" s="15">
        <f>SUM(Q141:Q142)-SUM(S141:S142)</f>
        <v>0.5</v>
      </c>
    </row>
    <row r="142" spans="1:88" ht="20.100000000000001" customHeight="1" x14ac:dyDescent="0.3">
      <c r="A142" s="17">
        <v>60718</v>
      </c>
      <c r="B142" s="25" t="s">
        <v>9</v>
      </c>
      <c r="C142" s="29"/>
      <c r="D142" s="25">
        <v>55</v>
      </c>
      <c r="E142" s="30">
        <f>N141</f>
        <v>80167.5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58">
        <f>E142</f>
        <v>80167.5</v>
      </c>
      <c r="R142" s="18"/>
      <c r="S142" s="15">
        <v>80168</v>
      </c>
      <c r="T142" s="15" t="s">
        <v>115</v>
      </c>
      <c r="U142" s="15"/>
    </row>
    <row r="143" spans="1:88" ht="20.100000000000001" customHeight="1" x14ac:dyDescent="0.3">
      <c r="A143" s="17">
        <v>60718</v>
      </c>
      <c r="B143" s="25"/>
      <c r="C143" s="29"/>
      <c r="D143" s="25"/>
      <c r="E143" s="30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34"/>
      <c r="R143" s="18"/>
      <c r="S143" s="15"/>
      <c r="T143" s="15"/>
      <c r="U143" s="15"/>
    </row>
    <row r="144" spans="1:88" ht="20.100000000000001" customHeight="1" x14ac:dyDescent="0.3">
      <c r="A144" s="19"/>
      <c r="B144" s="31"/>
      <c r="C144" s="32"/>
      <c r="D144" s="31"/>
      <c r="E144" s="33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35"/>
      <c r="R144" s="22">
        <f>A145</f>
        <v>62794</v>
      </c>
      <c r="S144" s="20"/>
      <c r="T144" s="20"/>
      <c r="U144" s="20"/>
    </row>
    <row r="145" spans="1:21" ht="20.100000000000001" customHeight="1" x14ac:dyDescent="0.3">
      <c r="A145" s="17">
        <v>62794</v>
      </c>
      <c r="B145" s="25" t="s">
        <v>117</v>
      </c>
      <c r="C145" s="29">
        <v>45351</v>
      </c>
      <c r="D145" s="25">
        <v>71</v>
      </c>
      <c r="E145" s="30">
        <v>312077</v>
      </c>
      <c r="F145" s="15"/>
      <c r="G145" s="15">
        <f>ROUND(E145-F145,0)</f>
        <v>312077</v>
      </c>
      <c r="H145" s="15">
        <f>G145*18%</f>
        <v>56173.86</v>
      </c>
      <c r="I145" s="15">
        <f>G145+H145</f>
        <v>368250.86</v>
      </c>
      <c r="J145" s="15">
        <f>+G145*1%</f>
        <v>3120.77</v>
      </c>
      <c r="K145" s="15">
        <f>G145*5%</f>
        <v>15603.85</v>
      </c>
      <c r="L145" s="15"/>
      <c r="M145" s="15"/>
      <c r="N145" s="57">
        <f>H145</f>
        <v>56173.86</v>
      </c>
      <c r="O145" s="15">
        <v>0</v>
      </c>
      <c r="P145" s="15"/>
      <c r="Q145" s="15">
        <f>I145-J145-K145-N145-O145-P145</f>
        <v>293352.38</v>
      </c>
      <c r="R145" s="18"/>
      <c r="S145" s="15">
        <v>175000</v>
      </c>
      <c r="T145" s="15" t="s">
        <v>126</v>
      </c>
      <c r="U145" s="15">
        <f>SUM(Q145:Q146)-SUM(S145:S146)</f>
        <v>118352.23999999999</v>
      </c>
    </row>
    <row r="146" spans="1:21" ht="20.100000000000001" customHeight="1" x14ac:dyDescent="0.3">
      <c r="A146" s="17">
        <v>62794</v>
      </c>
      <c r="B146" s="25" t="s">
        <v>41</v>
      </c>
      <c r="C146" s="29"/>
      <c r="D146" s="25">
        <v>71</v>
      </c>
      <c r="E146" s="30">
        <f>N145</f>
        <v>56173.86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57">
        <f>E146</f>
        <v>56173.86</v>
      </c>
      <c r="R146" s="18"/>
      <c r="S146" s="15">
        <v>56174</v>
      </c>
      <c r="T146" s="15" t="s">
        <v>148</v>
      </c>
      <c r="U146" s="15"/>
    </row>
    <row r="147" spans="1:21" ht="20.100000000000001" customHeight="1" x14ac:dyDescent="0.3">
      <c r="A147" s="19"/>
      <c r="B147" s="31"/>
      <c r="C147" s="32"/>
      <c r="D147" s="31"/>
      <c r="E147" s="33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35"/>
      <c r="R147" s="22">
        <f>A148</f>
        <v>62994</v>
      </c>
      <c r="S147" s="20"/>
      <c r="T147" s="20"/>
      <c r="U147" s="20"/>
    </row>
    <row r="148" spans="1:21" ht="20.100000000000001" customHeight="1" x14ac:dyDescent="0.3">
      <c r="A148" s="17">
        <v>62994</v>
      </c>
      <c r="B148" s="25" t="s">
        <v>118</v>
      </c>
      <c r="C148" s="29">
        <v>45367</v>
      </c>
      <c r="D148" s="25">
        <v>75</v>
      </c>
      <c r="E148" s="30">
        <v>332902</v>
      </c>
      <c r="F148" s="15"/>
      <c r="G148" s="15">
        <f>ROUND(E148-F148,0)</f>
        <v>332902</v>
      </c>
      <c r="H148" s="15">
        <f>G148*18%</f>
        <v>59922.36</v>
      </c>
      <c r="I148" s="15">
        <f>G148+H148</f>
        <v>392824.36</v>
      </c>
      <c r="J148" s="15">
        <f>+G148*1%</f>
        <v>3329.02</v>
      </c>
      <c r="K148" s="15">
        <f>G148*5%</f>
        <v>16645.100000000002</v>
      </c>
      <c r="L148" s="15"/>
      <c r="M148" s="15"/>
      <c r="N148" s="57">
        <f>H148</f>
        <v>59922.36</v>
      </c>
      <c r="O148" s="15">
        <v>0</v>
      </c>
      <c r="P148" s="15"/>
      <c r="Q148" s="15">
        <f>I148-J148-K148-N148-O148-P148</f>
        <v>312927.88</v>
      </c>
      <c r="R148" s="18"/>
      <c r="S148" s="15">
        <v>200000</v>
      </c>
      <c r="T148" s="15" t="s">
        <v>124</v>
      </c>
      <c r="U148" s="15">
        <f>SUM(Q148:Q149)-SUM(S148:S149)</f>
        <v>59921.239999999991</v>
      </c>
    </row>
    <row r="149" spans="1:21" ht="20.100000000000001" customHeight="1" x14ac:dyDescent="0.3">
      <c r="A149" s="17">
        <v>62994</v>
      </c>
      <c r="B149" s="25" t="s">
        <v>41</v>
      </c>
      <c r="C149" s="29"/>
      <c r="D149" s="25">
        <v>75</v>
      </c>
      <c r="E149" s="30">
        <f>N148</f>
        <v>59922.36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57">
        <f>E149</f>
        <v>59922.36</v>
      </c>
      <c r="R149" s="18"/>
      <c r="S149" s="15">
        <v>112929</v>
      </c>
      <c r="T149" s="15" t="s">
        <v>125</v>
      </c>
      <c r="U149" s="15"/>
    </row>
    <row r="150" spans="1:21" ht="20.100000000000001" customHeight="1" x14ac:dyDescent="0.3">
      <c r="A150" s="19"/>
      <c r="B150" s="31"/>
      <c r="C150" s="32"/>
      <c r="D150" s="31"/>
      <c r="E150" s="33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35"/>
      <c r="R150" s="22">
        <f>A151</f>
        <v>60518</v>
      </c>
      <c r="S150" s="20"/>
      <c r="T150" s="20"/>
      <c r="U150" s="20"/>
    </row>
    <row r="151" spans="1:21" ht="20.100000000000001" customHeight="1" x14ac:dyDescent="0.3">
      <c r="A151" s="17">
        <v>60518</v>
      </c>
      <c r="B151" s="25" t="s">
        <v>119</v>
      </c>
      <c r="C151" s="29"/>
      <c r="D151" s="29" t="s">
        <v>120</v>
      </c>
      <c r="E151" s="30">
        <v>164952.29999999999</v>
      </c>
      <c r="F151" s="15"/>
      <c r="G151" s="15">
        <f>ROUND(E151-F151,0)</f>
        <v>164952</v>
      </c>
      <c r="H151" s="15">
        <f>G151*18%</f>
        <v>29691.360000000001</v>
      </c>
      <c r="I151" s="15">
        <f>G151+H151</f>
        <v>194643.36</v>
      </c>
      <c r="J151" s="15"/>
      <c r="K151" s="15"/>
      <c r="L151" s="15"/>
      <c r="M151" s="15"/>
      <c r="N151" s="15"/>
      <c r="O151" s="15"/>
      <c r="P151" s="15"/>
      <c r="Q151" s="15">
        <f>I151</f>
        <v>194643.36</v>
      </c>
      <c r="R151" s="18"/>
      <c r="S151" s="15">
        <v>159406</v>
      </c>
      <c r="T151" s="15" t="s">
        <v>134</v>
      </c>
      <c r="U151" s="15">
        <f>SUM(Q151:Q153)-SUM(S151:S153)</f>
        <v>159405.76000000001</v>
      </c>
    </row>
    <row r="152" spans="1:21" ht="20.100000000000001" customHeight="1" x14ac:dyDescent="0.3">
      <c r="A152" s="17">
        <v>60518</v>
      </c>
      <c r="B152" s="25" t="s">
        <v>119</v>
      </c>
      <c r="C152" s="29">
        <v>45378</v>
      </c>
      <c r="D152" s="25">
        <v>78</v>
      </c>
      <c r="E152" s="30">
        <v>135090</v>
      </c>
      <c r="F152" s="15"/>
      <c r="G152" s="15">
        <f>ROUND(E152-F152,0)</f>
        <v>135090</v>
      </c>
      <c r="H152" s="15">
        <f>G152*18%</f>
        <v>24316.2</v>
      </c>
      <c r="I152" s="15">
        <f>G152+H152</f>
        <v>159406.20000000001</v>
      </c>
      <c r="J152" s="15"/>
      <c r="K152" s="15"/>
      <c r="L152" s="15"/>
      <c r="M152" s="15"/>
      <c r="N152" s="15"/>
      <c r="O152" s="15"/>
      <c r="P152" s="15"/>
      <c r="Q152" s="15">
        <f>G152+H152</f>
        <v>159406.20000000001</v>
      </c>
      <c r="R152" s="18"/>
      <c r="S152" s="15">
        <v>194644</v>
      </c>
      <c r="T152" s="15" t="s">
        <v>149</v>
      </c>
      <c r="U152" s="15"/>
    </row>
    <row r="153" spans="1:21" ht="20.100000000000001" customHeight="1" x14ac:dyDescent="0.3">
      <c r="A153" s="17">
        <v>60518</v>
      </c>
      <c r="B153" s="25" t="s">
        <v>119</v>
      </c>
      <c r="C153" s="29">
        <v>45378</v>
      </c>
      <c r="D153" s="25">
        <v>11</v>
      </c>
      <c r="E153" s="30">
        <v>135090</v>
      </c>
      <c r="F153" s="15"/>
      <c r="G153" s="15">
        <f>ROUND(E153-F153,0)</f>
        <v>135090</v>
      </c>
      <c r="H153" s="15">
        <f>G153*18%</f>
        <v>24316.2</v>
      </c>
      <c r="I153" s="15">
        <f>G153+H153</f>
        <v>159406.20000000001</v>
      </c>
      <c r="J153" s="15"/>
      <c r="K153" s="15"/>
      <c r="L153" s="15"/>
      <c r="M153" s="15"/>
      <c r="N153" s="15"/>
      <c r="O153" s="15"/>
      <c r="P153" s="15"/>
      <c r="Q153" s="15">
        <f>G153+H153</f>
        <v>159406.20000000001</v>
      </c>
      <c r="R153" s="50"/>
      <c r="S153" s="49"/>
      <c r="T153" s="49"/>
      <c r="U153" s="49"/>
    </row>
    <row r="154" spans="1:21" ht="20.100000000000001" customHeight="1" x14ac:dyDescent="0.3">
      <c r="A154" s="19"/>
      <c r="B154" s="31"/>
      <c r="C154" s="32"/>
      <c r="D154" s="31"/>
      <c r="E154" s="33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35"/>
      <c r="R154" s="22">
        <v>66535</v>
      </c>
      <c r="S154" s="20"/>
      <c r="T154" s="20"/>
      <c r="U154" s="20"/>
    </row>
    <row r="155" spans="1:21" ht="20.100000000000001" customHeight="1" x14ac:dyDescent="0.3">
      <c r="A155" s="48">
        <v>66535</v>
      </c>
      <c r="B155" s="52" t="s">
        <v>150</v>
      </c>
      <c r="C155" s="29">
        <v>45628</v>
      </c>
      <c r="D155" s="25">
        <v>14</v>
      </c>
      <c r="E155" s="30">
        <v>285750</v>
      </c>
      <c r="F155" s="15"/>
      <c r="G155" s="15">
        <f>ROUND(E155-F155,0)</f>
        <v>285750</v>
      </c>
      <c r="H155" s="15">
        <f>G155*18%</f>
        <v>51435</v>
      </c>
      <c r="I155" s="15">
        <f>G155+H155</f>
        <v>337185</v>
      </c>
      <c r="J155" s="15">
        <f>+G155*1%</f>
        <v>2857.5</v>
      </c>
      <c r="K155" s="15">
        <f>G155*5%</f>
        <v>14287.5</v>
      </c>
      <c r="L155" s="15"/>
      <c r="M155" s="15"/>
      <c r="N155" s="57">
        <f>H155</f>
        <v>51435</v>
      </c>
      <c r="O155" s="15">
        <v>0</v>
      </c>
      <c r="P155" s="15"/>
      <c r="Q155" s="15">
        <f>I155-J155-K155-N155-O155-P155</f>
        <v>268605</v>
      </c>
      <c r="R155" s="18"/>
      <c r="S155" s="15">
        <v>100000</v>
      </c>
      <c r="T155" s="15" t="s">
        <v>154</v>
      </c>
      <c r="U155" s="15">
        <f>SUM(Q155:Q156)-SUM(S155:S156)</f>
        <v>51436</v>
      </c>
    </row>
    <row r="156" spans="1:21" ht="20.100000000000001" customHeight="1" x14ac:dyDescent="0.3">
      <c r="A156" s="48">
        <v>66535</v>
      </c>
      <c r="B156" s="52" t="s">
        <v>83</v>
      </c>
      <c r="C156" s="53"/>
      <c r="D156" s="52">
        <v>14</v>
      </c>
      <c r="E156" s="54">
        <f>N155</f>
        <v>51435</v>
      </c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7">
        <f>E156</f>
        <v>51435</v>
      </c>
      <c r="R156" s="18"/>
      <c r="S156" s="15">
        <v>168604</v>
      </c>
      <c r="T156" s="15" t="s">
        <v>155</v>
      </c>
      <c r="U156" s="15"/>
    </row>
    <row r="157" spans="1:21" ht="20.100000000000001" customHeight="1" x14ac:dyDescent="0.3">
      <c r="A157" s="19"/>
      <c r="B157" s="31"/>
      <c r="C157" s="32"/>
      <c r="D157" s="31"/>
      <c r="E157" s="33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35"/>
      <c r="R157" s="22">
        <f>A158</f>
        <v>67237</v>
      </c>
      <c r="S157" s="20"/>
      <c r="T157" s="20"/>
      <c r="U157" s="20"/>
    </row>
    <row r="158" spans="1:21" ht="25.5" customHeight="1" x14ac:dyDescent="0.3">
      <c r="A158" s="48">
        <v>67237</v>
      </c>
      <c r="B158" s="59" t="s">
        <v>152</v>
      </c>
      <c r="C158" s="29">
        <v>45609</v>
      </c>
      <c r="D158" s="25">
        <v>13</v>
      </c>
      <c r="E158" s="30">
        <v>285750</v>
      </c>
      <c r="F158" s="15"/>
      <c r="G158" s="15">
        <f>ROUND(E158-F158,0)</f>
        <v>285750</v>
      </c>
      <c r="H158" s="15">
        <f>G158*18%</f>
        <v>51435</v>
      </c>
      <c r="I158" s="15">
        <f>G158+H158</f>
        <v>337185</v>
      </c>
      <c r="J158" s="15">
        <f>+G158*1%</f>
        <v>2857.5</v>
      </c>
      <c r="K158" s="15">
        <f>G158*5%</f>
        <v>14287.5</v>
      </c>
      <c r="L158" s="15"/>
      <c r="M158" s="15"/>
      <c r="N158" s="57">
        <f>H158</f>
        <v>51435</v>
      </c>
      <c r="O158" s="15">
        <v>0</v>
      </c>
      <c r="P158" s="15"/>
      <c r="Q158" s="15">
        <f>I158-J158-K158-N158-O158-P158</f>
        <v>268605</v>
      </c>
      <c r="R158" s="18"/>
      <c r="S158" s="15">
        <v>268604</v>
      </c>
      <c r="T158" s="15" t="s">
        <v>156</v>
      </c>
      <c r="U158" s="15">
        <f>SUM(Q158:Q159)-SUM(S158:S159)</f>
        <v>51436</v>
      </c>
    </row>
    <row r="159" spans="1:21" ht="20.100000000000001" customHeight="1" x14ac:dyDescent="0.3">
      <c r="A159" s="48">
        <v>67237</v>
      </c>
      <c r="B159" s="52" t="s">
        <v>83</v>
      </c>
      <c r="C159" s="53"/>
      <c r="D159" s="52">
        <v>13</v>
      </c>
      <c r="E159" s="54">
        <f>N158</f>
        <v>51435</v>
      </c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7">
        <f>E159</f>
        <v>51435</v>
      </c>
      <c r="R159" s="18"/>
      <c r="S159" s="15"/>
      <c r="T159" s="15"/>
      <c r="U159" s="15"/>
    </row>
    <row r="160" spans="1:21" ht="20.100000000000001" customHeight="1" x14ac:dyDescent="0.3">
      <c r="A160" s="19"/>
      <c r="B160" s="31"/>
      <c r="C160" s="32"/>
      <c r="D160" s="31"/>
      <c r="E160" s="33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35"/>
      <c r="R160" s="22">
        <f>A161</f>
        <v>67852</v>
      </c>
      <c r="S160" s="20"/>
      <c r="T160" s="20"/>
      <c r="U160" s="20"/>
    </row>
    <row r="161" spans="1:88" ht="21.75" customHeight="1" x14ac:dyDescent="0.3">
      <c r="A161" s="48">
        <v>67852</v>
      </c>
      <c r="B161" s="59" t="s">
        <v>153</v>
      </c>
      <c r="C161" s="29">
        <v>45689</v>
      </c>
      <c r="D161" s="25">
        <v>18</v>
      </c>
      <c r="E161" s="30">
        <v>274456</v>
      </c>
      <c r="F161" s="15"/>
      <c r="G161" s="15">
        <f>ROUND(E161-F161,0)</f>
        <v>274456</v>
      </c>
      <c r="H161" s="15">
        <f>G161*18%</f>
        <v>49402.080000000002</v>
      </c>
      <c r="I161" s="15">
        <f>G161+H161</f>
        <v>323858.08</v>
      </c>
      <c r="J161" s="15">
        <f>+G161*1%</f>
        <v>2744.56</v>
      </c>
      <c r="K161" s="15">
        <f>G161*5%</f>
        <v>13722.800000000001</v>
      </c>
      <c r="L161" s="15"/>
      <c r="M161" s="15"/>
      <c r="N161" s="57">
        <f>H161</f>
        <v>49402.080000000002</v>
      </c>
      <c r="O161" s="15">
        <v>0</v>
      </c>
      <c r="P161" s="15"/>
      <c r="Q161" s="15">
        <f>I161-J161-K161-N161-O161-P161</f>
        <v>257988.64</v>
      </c>
      <c r="R161" s="18"/>
      <c r="S161" s="15"/>
      <c r="T161" s="15"/>
      <c r="U161" s="15">
        <f>SUM(Q161:Q162)-SUM(S161:S162)</f>
        <v>307390.72000000003</v>
      </c>
    </row>
    <row r="162" spans="1:88" ht="20.100000000000001" customHeight="1" x14ac:dyDescent="0.3">
      <c r="A162" s="48">
        <v>67852</v>
      </c>
      <c r="B162" s="52" t="s">
        <v>83</v>
      </c>
      <c r="C162" s="53"/>
      <c r="D162" s="52">
        <v>18</v>
      </c>
      <c r="E162" s="54">
        <f>N161</f>
        <v>49402.080000000002</v>
      </c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7">
        <f>E162</f>
        <v>49402.080000000002</v>
      </c>
      <c r="R162" s="18"/>
      <c r="S162" s="15"/>
      <c r="T162" s="15"/>
      <c r="U162" s="15"/>
    </row>
    <row r="163" spans="1:88" ht="20.100000000000001" customHeight="1" x14ac:dyDescent="0.3">
      <c r="A163" s="48">
        <v>67852</v>
      </c>
      <c r="B163" s="52"/>
      <c r="C163" s="53"/>
      <c r="D163" s="52"/>
      <c r="E163" s="54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18"/>
      <c r="S163" s="15"/>
      <c r="T163" s="15"/>
      <c r="U163" s="15"/>
    </row>
    <row r="164" spans="1:88" ht="20.100000000000001" customHeight="1" thickBot="1" x14ac:dyDescent="0.35">
      <c r="A164" s="48">
        <v>67852</v>
      </c>
      <c r="B164" s="25"/>
      <c r="C164" s="29"/>
      <c r="D164" s="29"/>
      <c r="E164" s="30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8"/>
      <c r="S164" s="15"/>
      <c r="T164" s="15"/>
      <c r="U164" s="15"/>
    </row>
    <row r="165" spans="1:88" ht="20.100000000000001" customHeight="1" x14ac:dyDescent="0.3">
      <c r="A165" s="46"/>
      <c r="B165" s="47"/>
      <c r="C165" s="47"/>
      <c r="D165" s="47"/>
      <c r="E165" s="47"/>
      <c r="F165" s="47"/>
      <c r="G165" s="47"/>
      <c r="H165" s="47"/>
      <c r="I165" s="46"/>
      <c r="J165" s="46"/>
      <c r="K165" s="46">
        <f t="shared" ref="K165" si="1">SUM(K8:K164)</f>
        <v>543577.28950000007</v>
      </c>
      <c r="L165" s="46">
        <f t="shared" ref="L165" si="2">SUM(L8:L164)</f>
        <v>243479.329</v>
      </c>
      <c r="M165" s="46">
        <f t="shared" ref="M165" si="3">SUM(M8:M164)</f>
        <v>231279.329</v>
      </c>
      <c r="N165" s="46">
        <f t="shared" ref="N165" si="4">SUM(N8:N164)</f>
        <v>1956878.6300000006</v>
      </c>
      <c r="O165" s="46">
        <f t="shared" ref="O165" si="5">SUM(O8:O164)</f>
        <v>402903.89999999997</v>
      </c>
      <c r="P165" s="46">
        <f t="shared" ref="P165" si="6">SUM(P8:P164)</f>
        <v>409826</v>
      </c>
      <c r="Q165" s="46">
        <f t="shared" ref="Q165" si="7">SUM(Q8:Q164)</f>
        <v>11423299.871599998</v>
      </c>
      <c r="R165" s="46"/>
      <c r="S165" s="46">
        <f>SUM(S8:S164)</f>
        <v>9961986</v>
      </c>
      <c r="T165" s="46" t="s">
        <v>81</v>
      </c>
      <c r="U165" s="46">
        <f>SUM(U6:U164)</f>
        <v>1461313.8716</v>
      </c>
    </row>
    <row r="166" spans="1:88" ht="20.100000000000001" customHeight="1" thickBot="1" x14ac:dyDescent="0.35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6"/>
      <c r="S166" s="36">
        <f>Q165-S165</f>
        <v>1461313.8715999983</v>
      </c>
      <c r="T166" s="36" t="s">
        <v>82</v>
      </c>
      <c r="U166" s="36"/>
      <c r="CH166" s="4"/>
      <c r="CI166" s="4"/>
      <c r="CJ166" s="4"/>
    </row>
    <row r="167" spans="1:88" ht="20.100000000000001" customHeight="1" thickBot="1" x14ac:dyDescent="0.35">
      <c r="A167" s="8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8"/>
      <c r="S167" s="5"/>
      <c r="T167" s="5"/>
      <c r="U167" s="5"/>
      <c r="CH167" s="4"/>
      <c r="CI167" s="4"/>
      <c r="CJ167" s="4"/>
    </row>
    <row r="168" spans="1:88" ht="20.100000000000001" customHeight="1" thickBot="1" x14ac:dyDescent="0.35">
      <c r="A168" s="8"/>
      <c r="B168" s="5"/>
      <c r="C168" s="5"/>
      <c r="D168" s="5"/>
      <c r="E168" s="5"/>
      <c r="F168" s="5"/>
      <c r="G168" s="89" t="s">
        <v>146</v>
      </c>
      <c r="H168" s="90"/>
      <c r="I168" s="5"/>
      <c r="J168" s="5"/>
      <c r="K168" s="89" t="s">
        <v>141</v>
      </c>
      <c r="L168" s="91"/>
      <c r="M168" s="91"/>
      <c r="N168" s="90"/>
      <c r="O168" s="5"/>
      <c r="P168" s="5"/>
      <c r="Q168" s="5"/>
      <c r="R168" s="5"/>
      <c r="S168" s="5"/>
      <c r="T168" s="5"/>
      <c r="U168" s="5"/>
      <c r="CH168" s="4"/>
      <c r="CI168" s="4"/>
      <c r="CJ168" s="4"/>
    </row>
    <row r="169" spans="1:88" ht="20.100000000000001" customHeight="1" thickBot="1" x14ac:dyDescent="0.35">
      <c r="A169" s="8"/>
      <c r="B169" s="5"/>
      <c r="C169" s="5"/>
      <c r="D169" s="5"/>
      <c r="E169" s="5"/>
      <c r="F169" s="5"/>
      <c r="G169" s="87">
        <v>45726</v>
      </c>
      <c r="H169" s="88"/>
      <c r="I169" s="5"/>
      <c r="J169" s="5"/>
      <c r="K169" s="92">
        <v>45710</v>
      </c>
      <c r="L169" s="93"/>
      <c r="M169" s="93"/>
      <c r="N169" s="94"/>
      <c r="O169" s="8"/>
      <c r="P169" s="5"/>
      <c r="Q169" s="5"/>
      <c r="R169" s="5"/>
      <c r="S169" s="38"/>
      <c r="T169" s="38"/>
      <c r="U169" s="38"/>
      <c r="CH169" s="4"/>
      <c r="CI169" s="4"/>
      <c r="CJ169" s="4"/>
    </row>
    <row r="170" spans="1:88" ht="20.100000000000001" customHeight="1" x14ac:dyDescent="0.3">
      <c r="A170" s="8"/>
      <c r="B170" s="5"/>
      <c r="C170" s="5"/>
      <c r="D170" s="5"/>
      <c r="E170" s="5"/>
      <c r="F170" s="5"/>
      <c r="G170" s="68" t="s">
        <v>139</v>
      </c>
      <c r="H170" s="69">
        <f>K165+L165+M165+O165</f>
        <v>1421239.8475000001</v>
      </c>
      <c r="I170" s="5"/>
      <c r="J170" s="5"/>
      <c r="K170" s="95" t="s">
        <v>142</v>
      </c>
      <c r="L170" s="96"/>
      <c r="M170" s="97">
        <v>968091.55</v>
      </c>
      <c r="N170" s="96"/>
      <c r="O170" s="8"/>
      <c r="P170" s="5"/>
      <c r="Q170" s="5"/>
      <c r="R170" s="5"/>
      <c r="S170" s="38"/>
      <c r="T170" s="38"/>
      <c r="U170" s="38"/>
      <c r="CH170" s="4"/>
      <c r="CI170" s="4"/>
      <c r="CJ170" s="4"/>
    </row>
    <row r="171" spans="1:88" ht="20.100000000000001" customHeight="1" x14ac:dyDescent="0.3">
      <c r="A171" s="8"/>
      <c r="B171" s="5"/>
      <c r="C171" s="5"/>
      <c r="D171" s="5"/>
      <c r="E171" s="5"/>
      <c r="F171" s="5"/>
      <c r="G171" s="65" t="s">
        <v>138</v>
      </c>
      <c r="H171" s="66">
        <f>P165</f>
        <v>409826</v>
      </c>
      <c r="I171" s="5"/>
      <c r="J171" s="5"/>
      <c r="K171" s="95" t="s">
        <v>143</v>
      </c>
      <c r="L171" s="96"/>
      <c r="M171" s="97">
        <v>434651</v>
      </c>
      <c r="N171" s="96"/>
      <c r="O171" s="8"/>
      <c r="P171" s="5"/>
      <c r="Q171" s="5"/>
      <c r="R171" s="5"/>
      <c r="S171" s="38"/>
      <c r="T171" s="38"/>
      <c r="U171" s="38"/>
      <c r="CH171" s="4"/>
      <c r="CI171" s="4"/>
      <c r="CJ171" s="4"/>
    </row>
    <row r="172" spans="1:88" ht="20.100000000000001" customHeight="1" x14ac:dyDescent="0.3">
      <c r="A172" s="8"/>
      <c r="B172" s="5"/>
      <c r="C172" s="5"/>
      <c r="D172" s="5"/>
      <c r="E172" s="5"/>
      <c r="F172" s="5"/>
      <c r="G172" s="65" t="s">
        <v>96</v>
      </c>
      <c r="H172" s="66">
        <f>S166</f>
        <v>1461313.8715999983</v>
      </c>
      <c r="I172" s="5"/>
      <c r="J172" s="5"/>
      <c r="K172" s="95" t="s">
        <v>144</v>
      </c>
      <c r="L172" s="96"/>
      <c r="M172" s="97">
        <v>1287671.04</v>
      </c>
      <c r="N172" s="96"/>
      <c r="O172" s="8"/>
      <c r="P172" s="5"/>
      <c r="Q172" s="5"/>
      <c r="R172" s="5"/>
      <c r="S172" s="38"/>
      <c r="T172" s="38"/>
      <c r="U172" s="38"/>
    </row>
    <row r="173" spans="1:88" ht="20.100000000000001" customHeight="1" thickBot="1" x14ac:dyDescent="0.35">
      <c r="A173" s="8"/>
      <c r="B173" s="5"/>
      <c r="C173" s="5"/>
      <c r="D173" s="5"/>
      <c r="E173" s="5"/>
      <c r="F173" s="5"/>
      <c r="G173" s="67" t="s">
        <v>121</v>
      </c>
      <c r="H173" s="79">
        <f>N161</f>
        <v>49402.080000000002</v>
      </c>
      <c r="I173" s="8"/>
      <c r="J173" s="5"/>
      <c r="K173" s="95" t="s">
        <v>145</v>
      </c>
      <c r="L173" s="96"/>
      <c r="M173" s="97">
        <f>N158+N155+N12+N161</f>
        <v>186824.08000000002</v>
      </c>
      <c r="N173" s="96"/>
      <c r="O173" s="8"/>
      <c r="P173" s="5"/>
      <c r="Q173" s="5"/>
      <c r="R173" s="5"/>
      <c r="S173" s="38"/>
      <c r="T173" s="38"/>
      <c r="U173" s="38"/>
    </row>
    <row r="174" spans="1:88" ht="20.100000000000001" customHeight="1" x14ac:dyDescent="0.3">
      <c r="A174" s="8"/>
      <c r="B174" s="5"/>
      <c r="C174" s="5"/>
      <c r="D174" s="5"/>
      <c r="E174" s="5"/>
      <c r="F174" s="5"/>
      <c r="G174" s="98"/>
      <c r="H174" s="98"/>
      <c r="I174" s="8"/>
      <c r="J174" s="5"/>
      <c r="K174" s="5"/>
      <c r="L174" s="5"/>
      <c r="M174" s="5"/>
      <c r="N174" s="5"/>
      <c r="O174" s="8"/>
      <c r="P174" s="5"/>
      <c r="Q174" s="5"/>
      <c r="R174" s="8"/>
      <c r="S174" s="38"/>
      <c r="T174" s="38"/>
      <c r="U174" s="38"/>
    </row>
    <row r="175" spans="1:88" ht="20.100000000000001" customHeight="1" x14ac:dyDescent="0.3">
      <c r="A175" s="8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8"/>
      <c r="S175" s="5"/>
      <c r="T175" s="5"/>
      <c r="U175" s="5"/>
    </row>
    <row r="176" spans="1:88" ht="20.100000000000001" customHeight="1" x14ac:dyDescent="0.3">
      <c r="A176" s="8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8"/>
      <c r="S176" s="5"/>
      <c r="T176" s="5"/>
      <c r="U176" s="5"/>
    </row>
    <row r="177" spans="1:88" ht="20.100000000000001" customHeight="1" x14ac:dyDescent="0.3">
      <c r="A177" s="8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8"/>
      <c r="S177" s="5"/>
      <c r="T177" s="5"/>
      <c r="U177" s="5"/>
    </row>
    <row r="178" spans="1:88" ht="20.100000000000001" customHeight="1" x14ac:dyDescent="0.3">
      <c r="A178" s="8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8"/>
      <c r="S178" s="5"/>
      <c r="T178" s="5"/>
      <c r="U178" s="5"/>
    </row>
    <row r="179" spans="1:88" ht="20.100000000000001" customHeight="1" x14ac:dyDescent="0.3">
      <c r="A179" s="8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8"/>
      <c r="S179" s="5"/>
      <c r="T179" s="5"/>
      <c r="U179" s="5"/>
    </row>
    <row r="180" spans="1:88" ht="20.100000000000001" customHeight="1" x14ac:dyDescent="0.3">
      <c r="A180" s="8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8"/>
      <c r="S180" s="5"/>
      <c r="T180" s="5"/>
      <c r="U180" s="5"/>
    </row>
    <row r="181" spans="1:88" ht="20.100000000000001" customHeight="1" x14ac:dyDescent="0.3">
      <c r="A181" s="8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8"/>
      <c r="S181" s="5"/>
      <c r="T181" s="5"/>
      <c r="U181" s="5"/>
    </row>
    <row r="182" spans="1:88" ht="20.100000000000001" customHeight="1" x14ac:dyDescent="0.3">
      <c r="A182" s="8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8"/>
      <c r="S182" s="5"/>
      <c r="T182" s="5"/>
      <c r="U182" s="5"/>
    </row>
    <row r="183" spans="1:88" ht="20.100000000000001" customHeight="1" x14ac:dyDescent="0.3">
      <c r="A183" s="8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8"/>
      <c r="S183" s="5"/>
      <c r="T183" s="5"/>
      <c r="U183" s="5"/>
    </row>
    <row r="184" spans="1:88" ht="20.100000000000001" customHeight="1" x14ac:dyDescent="0.3">
      <c r="A184" s="8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8"/>
      <c r="S184" s="5"/>
      <c r="T184" s="5"/>
      <c r="U184" s="5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</row>
    <row r="185" spans="1:88" ht="20.100000000000001" customHeight="1" x14ac:dyDescent="0.3">
      <c r="A185" s="8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8"/>
      <c r="S185" s="5"/>
      <c r="T185" s="5"/>
      <c r="U185" s="5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</row>
    <row r="186" spans="1:88" ht="20.100000000000001" customHeight="1" x14ac:dyDescent="0.3">
      <c r="A186" s="8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8"/>
      <c r="S186" s="5"/>
      <c r="T186" s="5"/>
      <c r="U186" s="5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</row>
    <row r="187" spans="1:88" ht="20.100000000000001" customHeight="1" x14ac:dyDescent="0.3">
      <c r="A187" s="8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8"/>
      <c r="S187" s="5"/>
      <c r="T187" s="5"/>
      <c r="U187" s="5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</row>
    <row r="188" spans="1:88" ht="20.100000000000001" customHeight="1" x14ac:dyDescent="0.3">
      <c r="A188" s="8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8"/>
      <c r="S188" s="5"/>
      <c r="T188" s="5"/>
      <c r="U188" s="5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</row>
    <row r="189" spans="1:88" ht="20.100000000000001" customHeight="1" x14ac:dyDescent="0.3">
      <c r="A189" s="8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8"/>
      <c r="S189" s="5"/>
      <c r="T189" s="5"/>
      <c r="U189" s="5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</row>
    <row r="190" spans="1:88" ht="20.100000000000001" customHeight="1" x14ac:dyDescent="0.3">
      <c r="A190" s="8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8"/>
      <c r="S190" s="5"/>
      <c r="T190" s="5"/>
      <c r="U190" s="5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</row>
    <row r="191" spans="1:88" ht="20.100000000000001" customHeight="1" x14ac:dyDescent="0.3">
      <c r="A191" s="8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8"/>
      <c r="S191" s="5"/>
      <c r="T191" s="5"/>
      <c r="U191" s="5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</row>
    <row r="192" spans="1:88" ht="20.100000000000001" customHeight="1" x14ac:dyDescent="0.3">
      <c r="A192" s="8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8"/>
      <c r="S192" s="5"/>
      <c r="T192" s="5"/>
      <c r="U192" s="5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</row>
    <row r="193" spans="1:88" ht="20.100000000000001" customHeight="1" x14ac:dyDescent="0.3">
      <c r="A193" s="8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8"/>
      <c r="S193" s="5"/>
      <c r="T193" s="5"/>
      <c r="U193" s="5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</row>
    <row r="194" spans="1:88" ht="20.100000000000001" customHeight="1" x14ac:dyDescent="0.3">
      <c r="A194" s="8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8"/>
      <c r="S194" s="5"/>
      <c r="T194" s="5"/>
      <c r="U194" s="5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</row>
    <row r="195" spans="1:88" ht="20.100000000000001" customHeight="1" x14ac:dyDescent="0.3">
      <c r="A195" s="8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8"/>
      <c r="S195" s="5"/>
      <c r="T195" s="5"/>
      <c r="U195" s="5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</row>
    <row r="196" spans="1:88" ht="20.100000000000001" customHeight="1" x14ac:dyDescent="0.3">
      <c r="A196" s="8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8"/>
      <c r="S196" s="5"/>
      <c r="T196" s="5"/>
      <c r="U196" s="5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</row>
    <row r="197" spans="1:88" ht="20.100000000000001" customHeight="1" x14ac:dyDescent="0.3">
      <c r="A197" s="8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8"/>
      <c r="S197" s="5"/>
      <c r="T197" s="5"/>
      <c r="U197" s="5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</row>
    <row r="198" spans="1:88" ht="20.100000000000001" customHeight="1" x14ac:dyDescent="0.3">
      <c r="A198" s="8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8"/>
      <c r="S198" s="5"/>
      <c r="T198" s="5"/>
      <c r="U198" s="5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</row>
    <row r="199" spans="1:88" ht="20.100000000000001" customHeight="1" x14ac:dyDescent="0.3">
      <c r="A199" s="8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5"/>
      <c r="T199" s="5"/>
      <c r="U199" s="5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</row>
    <row r="200" spans="1:88" ht="20.100000000000001" customHeight="1" x14ac:dyDescent="0.3">
      <c r="A200" s="8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8"/>
      <c r="S200" s="5"/>
      <c r="T200" s="5"/>
      <c r="U200" s="5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</row>
    <row r="201" spans="1:88" ht="20.100000000000001" customHeight="1" x14ac:dyDescent="0.3">
      <c r="A201" s="8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/>
      <c r="S201" s="5"/>
      <c r="T201" s="5"/>
      <c r="U201" s="5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</row>
    <row r="202" spans="1:88" ht="20.100000000000001" customHeight="1" x14ac:dyDescent="0.3">
      <c r="A202" s="8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8"/>
      <c r="S202" s="5"/>
      <c r="T202" s="5"/>
      <c r="U202" s="5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</row>
    <row r="203" spans="1:88" ht="20.100000000000001" customHeight="1" x14ac:dyDescent="0.3">
      <c r="A203" s="8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8"/>
      <c r="S203" s="5"/>
      <c r="T203" s="5"/>
      <c r="U203" s="5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</row>
    <row r="204" spans="1:88" ht="20.100000000000001" customHeight="1" x14ac:dyDescent="0.3">
      <c r="A204" s="8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8"/>
      <c r="S204" s="5"/>
      <c r="T204" s="5"/>
      <c r="U204" s="5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</row>
    <row r="205" spans="1:88" ht="20.100000000000001" customHeight="1" x14ac:dyDescent="0.3">
      <c r="A205" s="8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8"/>
      <c r="S205" s="5"/>
      <c r="T205" s="5"/>
      <c r="U205" s="5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</row>
    <row r="206" spans="1:88" ht="20.100000000000001" customHeight="1" x14ac:dyDescent="0.3">
      <c r="A206" s="8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8"/>
      <c r="S206" s="5"/>
      <c r="T206" s="5"/>
      <c r="U206" s="5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</row>
    <row r="207" spans="1:88" ht="20.100000000000001" customHeight="1" x14ac:dyDescent="0.3">
      <c r="A207" s="8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8"/>
      <c r="S207" s="5"/>
      <c r="T207" s="5"/>
      <c r="U207" s="5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</row>
    <row r="208" spans="1:88" ht="20.100000000000001" customHeight="1" x14ac:dyDescent="0.3">
      <c r="A208" s="8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8"/>
      <c r="S208" s="5"/>
      <c r="T208" s="5"/>
      <c r="U208" s="5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</row>
    <row r="209" spans="1:88" ht="20.100000000000001" customHeight="1" x14ac:dyDescent="0.3">
      <c r="A209" s="8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8"/>
      <c r="S209" s="5"/>
      <c r="T209" s="5"/>
      <c r="U209" s="5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</row>
    <row r="210" spans="1:88" ht="20.100000000000001" customHeight="1" x14ac:dyDescent="0.3">
      <c r="A210" s="8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/>
      <c r="S210" s="5"/>
      <c r="T210" s="5"/>
      <c r="U210" s="5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</row>
    <row r="211" spans="1:88" ht="20.100000000000001" customHeight="1" x14ac:dyDescent="0.3">
      <c r="A211" s="8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5"/>
      <c r="T211" s="5"/>
      <c r="U211" s="5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</row>
    <row r="212" spans="1:88" ht="20.100000000000001" customHeight="1" x14ac:dyDescent="0.3">
      <c r="A212" s="8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8"/>
      <c r="S212" s="5"/>
      <c r="T212" s="5"/>
      <c r="U212" s="5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</row>
    <row r="213" spans="1:88" ht="20.100000000000001" customHeight="1" x14ac:dyDescent="0.3">
      <c r="A213" s="8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8"/>
      <c r="S213" s="5"/>
      <c r="T213" s="5"/>
      <c r="U213" s="5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</row>
    <row r="214" spans="1:88" ht="20.100000000000001" customHeight="1" x14ac:dyDescent="0.3">
      <c r="A214" s="8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8"/>
      <c r="S214" s="5"/>
      <c r="T214" s="5"/>
      <c r="U214" s="5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</row>
    <row r="215" spans="1:88" ht="20.100000000000001" customHeight="1" x14ac:dyDescent="0.3">
      <c r="A215" s="8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8"/>
      <c r="S215" s="5"/>
      <c r="T215" s="5"/>
      <c r="U215" s="5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</row>
    <row r="216" spans="1:88" ht="20.100000000000001" customHeight="1" x14ac:dyDescent="0.3">
      <c r="A216" s="8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8"/>
      <c r="S216" s="5"/>
      <c r="T216" s="5"/>
      <c r="U216" s="5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</row>
    <row r="217" spans="1:88" ht="20.100000000000001" customHeight="1" x14ac:dyDescent="0.3">
      <c r="A217" s="8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8"/>
      <c r="S217" s="5"/>
      <c r="T217" s="5"/>
      <c r="U217" s="5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</row>
    <row r="218" spans="1:88" ht="20.100000000000001" customHeight="1" x14ac:dyDescent="0.3">
      <c r="A218" s="8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8"/>
      <c r="S218" s="5"/>
      <c r="T218" s="5"/>
      <c r="U218" s="5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</row>
    <row r="219" spans="1:88" ht="20.100000000000001" customHeight="1" x14ac:dyDescent="0.3">
      <c r="A219" s="8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8"/>
      <c r="S219" s="5"/>
      <c r="T219" s="5"/>
      <c r="U219" s="5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</row>
    <row r="220" spans="1:88" ht="20.100000000000001" customHeight="1" x14ac:dyDescent="0.3">
      <c r="A220" s="8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5"/>
      <c r="T220" s="5"/>
      <c r="U220" s="5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</row>
    <row r="221" spans="1:88" ht="20.100000000000001" customHeight="1" x14ac:dyDescent="0.3">
      <c r="A221" s="8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8"/>
      <c r="S221" s="5"/>
      <c r="T221" s="5"/>
      <c r="U221" s="5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</row>
    <row r="222" spans="1:88" ht="20.100000000000001" customHeight="1" x14ac:dyDescent="0.3">
      <c r="A222" s="8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8"/>
      <c r="S222" s="5"/>
      <c r="T222" s="5"/>
      <c r="U222" s="5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</row>
    <row r="223" spans="1:88" ht="20.100000000000001" customHeight="1" x14ac:dyDescent="0.3">
      <c r="A223" s="8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8"/>
      <c r="S223" s="5"/>
      <c r="T223" s="5"/>
      <c r="U223" s="5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</row>
    <row r="224" spans="1:88" ht="20.100000000000001" customHeight="1" x14ac:dyDescent="0.3">
      <c r="A224" s="8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8"/>
      <c r="S224" s="5"/>
      <c r="T224" s="5"/>
      <c r="U224" s="5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</row>
    <row r="225" spans="1:88" ht="20.100000000000001" customHeight="1" x14ac:dyDescent="0.3">
      <c r="A225" s="8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8"/>
      <c r="S225" s="5"/>
      <c r="T225" s="5"/>
      <c r="U225" s="5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</row>
    <row r="226" spans="1:88" ht="20.100000000000001" customHeight="1" x14ac:dyDescent="0.3">
      <c r="A226" s="8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8"/>
      <c r="S226" s="5"/>
      <c r="T226" s="5"/>
      <c r="U226" s="5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</row>
    <row r="227" spans="1:88" ht="20.100000000000001" customHeight="1" x14ac:dyDescent="0.3">
      <c r="A227" s="8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8"/>
      <c r="S227" s="5"/>
      <c r="T227" s="5"/>
      <c r="U227" s="5"/>
    </row>
    <row r="228" spans="1:88" ht="20.100000000000001" customHeight="1" x14ac:dyDescent="0.3">
      <c r="A228" s="8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8"/>
      <c r="S228" s="5"/>
      <c r="T228" s="5"/>
      <c r="U228" s="5"/>
    </row>
    <row r="229" spans="1:88" ht="20.100000000000001" customHeight="1" x14ac:dyDescent="0.3">
      <c r="A229" s="8"/>
      <c r="B229" s="5"/>
      <c r="C229" s="5"/>
      <c r="D229" s="5"/>
      <c r="E229" s="5"/>
      <c r="F229" s="5"/>
      <c r="G229" s="5"/>
      <c r="H229" s="5"/>
      <c r="J229" s="5"/>
      <c r="K229" s="5"/>
      <c r="L229" s="5"/>
      <c r="M229" s="5"/>
      <c r="N229" s="5"/>
      <c r="O229" s="5"/>
      <c r="P229" s="5"/>
      <c r="Q229" s="5"/>
      <c r="S229" s="5"/>
      <c r="T229" s="5"/>
      <c r="U229" s="5"/>
    </row>
  </sheetData>
  <mergeCells count="13">
    <mergeCell ref="G174:H174"/>
    <mergeCell ref="K171:L171"/>
    <mergeCell ref="M171:N171"/>
    <mergeCell ref="K172:L172"/>
    <mergeCell ref="M172:N172"/>
    <mergeCell ref="K173:L173"/>
    <mergeCell ref="M173:N173"/>
    <mergeCell ref="G169:H169"/>
    <mergeCell ref="G168:H168"/>
    <mergeCell ref="K168:N168"/>
    <mergeCell ref="K169:N169"/>
    <mergeCell ref="K170:L170"/>
    <mergeCell ref="M170:N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7"/>
  <sheetViews>
    <sheetView topLeftCell="A10" zoomScaleNormal="100" workbookViewId="0">
      <selection activeCell="G10" sqref="G10"/>
    </sheetView>
  </sheetViews>
  <sheetFormatPr defaultRowHeight="14.4" x14ac:dyDescent="0.3"/>
  <cols>
    <col min="2" max="2" width="52.44140625" bestFit="1" customWidth="1"/>
    <col min="3" max="3" width="27.109375" style="63" bestFit="1" customWidth="1"/>
    <col min="5" max="5" width="22.88671875" bestFit="1" customWidth="1"/>
    <col min="6" max="6" width="14.109375" style="63" bestFit="1" customWidth="1"/>
  </cols>
  <sheetData>
    <row r="1" spans="1:7" ht="15" thickBot="1" x14ac:dyDescent="0.35"/>
    <row r="2" spans="1:7" ht="21.6" thickBot="1" x14ac:dyDescent="0.45">
      <c r="A2" s="101" t="s">
        <v>137</v>
      </c>
      <c r="B2" s="102"/>
      <c r="C2" s="102"/>
      <c r="D2" s="102"/>
      <c r="E2" s="102"/>
      <c r="F2" s="103"/>
    </row>
    <row r="4" spans="1:7" ht="15" thickBot="1" x14ac:dyDescent="0.35"/>
    <row r="5" spans="1:7" s="64" customFormat="1" ht="15" thickBot="1" x14ac:dyDescent="0.35">
      <c r="A5" s="70" t="s">
        <v>106</v>
      </c>
      <c r="B5" s="70" t="s">
        <v>0</v>
      </c>
      <c r="C5" s="71" t="s">
        <v>135</v>
      </c>
      <c r="E5" s="99" t="s">
        <v>105</v>
      </c>
      <c r="F5" s="100"/>
    </row>
    <row r="6" spans="1:7" x14ac:dyDescent="0.3">
      <c r="A6" s="72">
        <v>55154</v>
      </c>
      <c r="B6" s="72" t="s">
        <v>107</v>
      </c>
      <c r="C6" s="73">
        <v>0</v>
      </c>
      <c r="E6" s="68" t="s">
        <v>139</v>
      </c>
      <c r="F6" s="69">
        <v>1529019.7875000001</v>
      </c>
    </row>
    <row r="7" spans="1:7" x14ac:dyDescent="0.3">
      <c r="A7" s="74">
        <v>55155</v>
      </c>
      <c r="B7" s="74" t="s">
        <v>133</v>
      </c>
      <c r="C7" s="75">
        <v>161244</v>
      </c>
      <c r="E7" s="65" t="s">
        <v>138</v>
      </c>
      <c r="F7" s="66">
        <f>'Anisha Mittal'!O165+'Anisha Mittal'!P165</f>
        <v>812729.89999999991</v>
      </c>
    </row>
    <row r="8" spans="1:7" x14ac:dyDescent="0.3">
      <c r="A8" s="74">
        <v>57192</v>
      </c>
      <c r="B8" s="74" t="s">
        <v>123</v>
      </c>
      <c r="C8" s="75">
        <v>-49500</v>
      </c>
      <c r="E8" s="65" t="s">
        <v>96</v>
      </c>
      <c r="F8" s="66">
        <v>969990.92959999852</v>
      </c>
    </row>
    <row r="9" spans="1:7" ht="15" thickBot="1" x14ac:dyDescent="0.35">
      <c r="A9" s="74">
        <v>57191</v>
      </c>
      <c r="B9" s="74" t="s">
        <v>5</v>
      </c>
      <c r="C9" s="75">
        <v>0</v>
      </c>
      <c r="E9" s="67" t="s">
        <v>121</v>
      </c>
      <c r="F9" s="79">
        <v>111002</v>
      </c>
      <c r="G9" t="s">
        <v>140</v>
      </c>
    </row>
    <row r="10" spans="1:7" x14ac:dyDescent="0.3">
      <c r="A10" s="74">
        <v>57190</v>
      </c>
      <c r="B10" s="74" t="s">
        <v>7</v>
      </c>
      <c r="C10" s="75">
        <v>0</v>
      </c>
    </row>
    <row r="11" spans="1:7" x14ac:dyDescent="0.3">
      <c r="A11" s="74">
        <v>56229</v>
      </c>
      <c r="B11" s="74" t="s">
        <v>11</v>
      </c>
      <c r="C11" s="75">
        <v>1</v>
      </c>
    </row>
    <row r="12" spans="1:7" x14ac:dyDescent="0.3">
      <c r="A12" s="74">
        <v>55235</v>
      </c>
      <c r="B12" s="74" t="s">
        <v>15</v>
      </c>
      <c r="C12" s="75">
        <v>-0.63000000000465661</v>
      </c>
    </row>
    <row r="13" spans="1:7" x14ac:dyDescent="0.3">
      <c r="A13" s="74">
        <v>54559</v>
      </c>
      <c r="B13" s="74" t="s">
        <v>21</v>
      </c>
      <c r="C13" s="75">
        <v>0</v>
      </c>
    </row>
    <row r="14" spans="1:7" x14ac:dyDescent="0.3">
      <c r="A14" s="74">
        <v>54558</v>
      </c>
      <c r="B14" s="74" t="s">
        <v>24</v>
      </c>
      <c r="C14" s="75">
        <v>0</v>
      </c>
    </row>
    <row r="15" spans="1:7" x14ac:dyDescent="0.3">
      <c r="A15" s="74">
        <v>54556</v>
      </c>
      <c r="B15" s="74" t="s">
        <v>29</v>
      </c>
      <c r="C15" s="75">
        <v>24684.375000000058</v>
      </c>
    </row>
    <row r="16" spans="1:7" x14ac:dyDescent="0.3">
      <c r="A16" s="74">
        <v>54554</v>
      </c>
      <c r="B16" s="74" t="s">
        <v>34</v>
      </c>
      <c r="C16" s="75">
        <v>-1</v>
      </c>
    </row>
    <row r="17" spans="1:3" x14ac:dyDescent="0.3">
      <c r="A17" s="74">
        <v>54553</v>
      </c>
      <c r="B17" s="74" t="s">
        <v>37</v>
      </c>
      <c r="C17" s="75">
        <v>0</v>
      </c>
    </row>
    <row r="18" spans="1:3" x14ac:dyDescent="0.3">
      <c r="A18" s="74">
        <v>53157</v>
      </c>
      <c r="B18" s="74" t="s">
        <v>40</v>
      </c>
      <c r="C18" s="75">
        <v>0.9046000000089407</v>
      </c>
    </row>
    <row r="19" spans="1:3" x14ac:dyDescent="0.3">
      <c r="A19" s="74">
        <v>53156</v>
      </c>
      <c r="B19" s="74" t="s">
        <v>53</v>
      </c>
      <c r="C19" s="75">
        <v>0</v>
      </c>
    </row>
    <row r="20" spans="1:3" x14ac:dyDescent="0.3">
      <c r="A20" s="74">
        <v>53155</v>
      </c>
      <c r="B20" s="74" t="s">
        <v>61</v>
      </c>
      <c r="C20" s="75">
        <v>1</v>
      </c>
    </row>
    <row r="21" spans="1:3" x14ac:dyDescent="0.3">
      <c r="A21" s="74">
        <v>58885</v>
      </c>
      <c r="B21" s="74" t="s">
        <v>66</v>
      </c>
      <c r="C21" s="75">
        <v>75745</v>
      </c>
    </row>
    <row r="22" spans="1:3" x14ac:dyDescent="0.3">
      <c r="A22" s="74">
        <v>59133</v>
      </c>
      <c r="B22" s="74" t="s">
        <v>67</v>
      </c>
      <c r="C22" s="75">
        <v>0</v>
      </c>
    </row>
    <row r="23" spans="1:3" x14ac:dyDescent="0.3">
      <c r="A23" s="74">
        <v>58939</v>
      </c>
      <c r="B23" s="74" t="s">
        <v>68</v>
      </c>
      <c r="C23" s="75">
        <v>33246</v>
      </c>
    </row>
    <row r="24" spans="1:3" x14ac:dyDescent="0.3">
      <c r="A24" s="74">
        <v>59438</v>
      </c>
      <c r="B24" s="74" t="s">
        <v>71</v>
      </c>
      <c r="C24" s="75">
        <v>0.20000000001164153</v>
      </c>
    </row>
    <row r="25" spans="1:3" x14ac:dyDescent="0.3">
      <c r="A25" s="74">
        <v>60093</v>
      </c>
      <c r="B25" s="74" t="s">
        <v>79</v>
      </c>
      <c r="C25" s="75">
        <v>1.5</v>
      </c>
    </row>
    <row r="26" spans="1:3" x14ac:dyDescent="0.3">
      <c r="A26" s="74">
        <v>60091</v>
      </c>
      <c r="B26" s="74" t="s">
        <v>80</v>
      </c>
      <c r="C26" s="75">
        <v>-0.6000000000349246</v>
      </c>
    </row>
    <row r="27" spans="1:3" x14ac:dyDescent="0.3">
      <c r="A27" s="74">
        <v>60116</v>
      </c>
      <c r="B27" s="74" t="s">
        <v>92</v>
      </c>
      <c r="C27" s="75">
        <v>169330.68000000005</v>
      </c>
    </row>
    <row r="28" spans="1:3" x14ac:dyDescent="0.3">
      <c r="A28" s="74">
        <v>58543</v>
      </c>
      <c r="B28" s="74" t="s">
        <v>84</v>
      </c>
      <c r="C28" s="75">
        <v>118947.19999999995</v>
      </c>
    </row>
    <row r="29" spans="1:3" x14ac:dyDescent="0.3">
      <c r="A29" s="74">
        <v>60322</v>
      </c>
      <c r="B29" s="74" t="s">
        <v>88</v>
      </c>
      <c r="C29" s="75">
        <v>-0.5</v>
      </c>
    </row>
    <row r="30" spans="1:3" x14ac:dyDescent="0.3">
      <c r="A30" s="74">
        <v>60321</v>
      </c>
      <c r="B30" s="74" t="s">
        <v>89</v>
      </c>
      <c r="C30" s="75">
        <v>0</v>
      </c>
    </row>
    <row r="31" spans="1:3" x14ac:dyDescent="0.3">
      <c r="A31" s="74">
        <v>60320</v>
      </c>
      <c r="B31" s="74" t="s">
        <v>90</v>
      </c>
      <c r="C31" s="75">
        <v>7200</v>
      </c>
    </row>
    <row r="32" spans="1:3" x14ac:dyDescent="0.3">
      <c r="A32" s="74">
        <v>60717</v>
      </c>
      <c r="B32" s="74" t="s">
        <v>101</v>
      </c>
      <c r="C32" s="75">
        <v>0.25999999992200173</v>
      </c>
    </row>
    <row r="33" spans="1:3" x14ac:dyDescent="0.3">
      <c r="A33" s="74">
        <v>60718</v>
      </c>
      <c r="B33" s="74" t="s">
        <v>103</v>
      </c>
      <c r="C33" s="75">
        <v>0.5</v>
      </c>
    </row>
    <row r="34" spans="1:3" x14ac:dyDescent="0.3">
      <c r="A34" s="74">
        <v>62794</v>
      </c>
      <c r="B34" s="74" t="s">
        <v>117</v>
      </c>
      <c r="C34" s="75">
        <v>174526.24</v>
      </c>
    </row>
    <row r="35" spans="1:3" x14ac:dyDescent="0.3">
      <c r="A35" s="74">
        <v>62994</v>
      </c>
      <c r="B35" s="74" t="s">
        <v>118</v>
      </c>
      <c r="C35" s="75">
        <v>59921.239999999991</v>
      </c>
    </row>
    <row r="36" spans="1:3" ht="15" thickBot="1" x14ac:dyDescent="0.35">
      <c r="A36" s="76">
        <v>60518</v>
      </c>
      <c r="B36" s="76" t="s">
        <v>119</v>
      </c>
      <c r="C36" s="77">
        <v>194643.56</v>
      </c>
    </row>
    <row r="37" spans="1:3" ht="15" thickBot="1" x14ac:dyDescent="0.35">
      <c r="A37" s="78"/>
      <c r="B37" s="70" t="s">
        <v>136</v>
      </c>
      <c r="C37" s="71">
        <f>SUM(C6:C36)</f>
        <v>969990.92959999992</v>
      </c>
    </row>
  </sheetData>
  <mergeCells count="2">
    <mergeCell ref="E5:F5"/>
    <mergeCell ref="A2:F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Anisha Mittal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2024-09-12T11:03:20Z</cp:lastPrinted>
  <dcterms:created xsi:type="dcterms:W3CDTF">2022-06-10T14:11:52Z</dcterms:created>
  <dcterms:modified xsi:type="dcterms:W3CDTF">2025-05-30T05:20:19Z</dcterms:modified>
</cp:coreProperties>
</file>