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Samar Engineering\"/>
    </mc:Choice>
  </mc:AlternateContent>
  <xr:revisionPtr revIDLastSave="0" documentId="13_ncr:1_{F278B25A-923F-481F-B7A5-F4415087580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K12" i="1" s="1"/>
  <c r="G26" i="1"/>
  <c r="H12" i="1" l="1"/>
  <c r="N12" i="1" s="1"/>
  <c r="L12" i="1"/>
  <c r="M12" i="1"/>
  <c r="I12" i="1"/>
  <c r="J12" i="1"/>
  <c r="H26" i="1"/>
  <c r="I26" i="1" s="1"/>
  <c r="N26" i="1"/>
  <c r="N25" i="1"/>
  <c r="G25" i="1"/>
  <c r="I25" i="1" s="1"/>
  <c r="P25" i="1" s="1"/>
  <c r="G24" i="1"/>
  <c r="N24" i="1" s="1"/>
  <c r="G13" i="1"/>
  <c r="M13" i="1" s="1"/>
  <c r="U9" i="1"/>
  <c r="U13" i="1"/>
  <c r="U15" i="1"/>
  <c r="U16" i="1"/>
  <c r="U23" i="1"/>
  <c r="T26" i="1"/>
  <c r="U26" i="1" s="1"/>
  <c r="T25" i="1"/>
  <c r="U25" i="1" s="1"/>
  <c r="T24" i="1"/>
  <c r="U24" i="1" s="1"/>
  <c r="T22" i="1"/>
  <c r="U22" i="1" s="1"/>
  <c r="T21" i="1"/>
  <c r="U21" i="1" s="1"/>
  <c r="T14" i="1"/>
  <c r="U14" i="1" s="1"/>
  <c r="Q7" i="1"/>
  <c r="P12" i="1" l="1"/>
  <c r="J26" i="1"/>
  <c r="L26" i="1"/>
  <c r="K26" i="1"/>
  <c r="M26" i="1"/>
  <c r="I24" i="1"/>
  <c r="H13" i="1"/>
  <c r="N13" i="1" s="1"/>
  <c r="J13" i="1"/>
  <c r="K13" i="1"/>
  <c r="L13" i="1"/>
  <c r="G23" i="1"/>
  <c r="L23" i="1" s="1"/>
  <c r="P24" i="1" l="1"/>
  <c r="I13" i="1"/>
  <c r="P13" i="1"/>
  <c r="K23" i="1"/>
  <c r="M23" i="1"/>
  <c r="H23" i="1"/>
  <c r="N23" i="1" s="1"/>
  <c r="J23" i="1"/>
  <c r="I23" i="1" l="1"/>
  <c r="P23" i="1" s="1"/>
  <c r="Q20" i="1" l="1"/>
  <c r="G22" i="1" l="1"/>
  <c r="K22" i="1" s="1"/>
  <c r="G21" i="1"/>
  <c r="H21" i="1" s="1"/>
  <c r="L22" i="1" l="1"/>
  <c r="H22" i="1"/>
  <c r="N22" i="1" s="1"/>
  <c r="L21" i="1"/>
  <c r="N21" i="1"/>
  <c r="I21" i="1"/>
  <c r="M22" i="1"/>
  <c r="K21" i="1"/>
  <c r="J22" i="1"/>
  <c r="I22" i="1" l="1"/>
  <c r="P22" i="1" s="1"/>
  <c r="M21" i="1"/>
  <c r="P21" i="1" s="1"/>
  <c r="G11" i="1"/>
  <c r="L11" i="1" s="1"/>
  <c r="W32" i="1" l="1"/>
  <c r="J11" i="1"/>
  <c r="M11" i="1"/>
  <c r="K11" i="1"/>
  <c r="H11" i="1"/>
  <c r="T12" i="1"/>
  <c r="U12" i="1" s="1"/>
  <c r="I11" i="1" l="1"/>
  <c r="N11" i="1"/>
  <c r="T11" i="1"/>
  <c r="U11" i="1" s="1"/>
  <c r="P11" i="1" l="1"/>
  <c r="G9" i="1"/>
  <c r="L9" i="1" s="1"/>
  <c r="H9" i="1" l="1"/>
  <c r="I9" i="1" s="1"/>
  <c r="K9" i="1"/>
  <c r="J9" i="1"/>
  <c r="M9" i="1"/>
  <c r="O8" i="1"/>
  <c r="O10" i="1" l="1"/>
  <c r="O33" i="1" s="1"/>
  <c r="L40" i="1" s="1"/>
  <c r="N9" i="1"/>
  <c r="G8" i="1"/>
  <c r="U10" i="1"/>
  <c r="M8" i="1" l="1"/>
  <c r="L8" i="1"/>
  <c r="T8" i="1"/>
  <c r="G10" i="1" l="1"/>
  <c r="L10" i="1" s="1"/>
  <c r="L33" i="1" s="1"/>
  <c r="U8" i="1"/>
  <c r="U33" i="1" s="1"/>
  <c r="P9" i="1"/>
  <c r="H10" i="1" l="1"/>
  <c r="N10" i="1" s="1"/>
  <c r="E14" i="1" s="1"/>
  <c r="P14" i="1" s="1"/>
  <c r="K10" i="1"/>
  <c r="M10" i="1"/>
  <c r="M33" i="1" s="1"/>
  <c r="J8" i="1"/>
  <c r="K8" i="1"/>
  <c r="K33" i="1" s="1"/>
  <c r="L39" i="1" s="1"/>
  <c r="H8" i="1"/>
  <c r="N8" i="1" s="1"/>
  <c r="N33" i="1" s="1"/>
  <c r="J10" i="1"/>
  <c r="I10" i="1" l="1"/>
  <c r="P10" i="1"/>
  <c r="I8" i="1"/>
  <c r="P8" i="1" l="1"/>
  <c r="P33" i="1" l="1"/>
  <c r="U35" i="1" s="1"/>
  <c r="W20" i="1"/>
</calcChain>
</file>

<file path=xl/sharedStrings.xml><?xml version="1.0" encoding="utf-8"?>
<sst xmlns="http://schemas.openxmlformats.org/spreadsheetml/2006/main" count="89" uniqueCount="79">
  <si>
    <t>Amount</t>
  </si>
  <si>
    <t>PAYMENT NOTE No.</t>
  </si>
  <si>
    <t>UTR</t>
  </si>
  <si>
    <t>Perfect Innovation</t>
  </si>
  <si>
    <t>Pipeline Laying work</t>
  </si>
  <si>
    <t>Hold Amount For Quantity excess against DPR</t>
  </si>
  <si>
    <t>Balance Payable Amount Rs. -</t>
  </si>
  <si>
    <t>Total Paid Amount Rs. -</t>
  </si>
  <si>
    <t>Rajhar Village Pipe laying work</t>
  </si>
  <si>
    <t>03-10-2022 NEFT/AXISP00324920997/RIUP22/885/SAMAR ENGINEERIN 148500.00</t>
  </si>
  <si>
    <t>RIUP22/885</t>
  </si>
  <si>
    <t>21-10-2022 NEFT/AXISP00330795839/RIUP22/1018/SAMAR ENGINEERI 150519.00</t>
  </si>
  <si>
    <t>RIUP22/1018</t>
  </si>
  <si>
    <t>28-11-2022 NEFT/AXISP00340843119/RIUP22/1349/SAMAR ENGINEERI 258309.00</t>
  </si>
  <si>
    <t>RIUP22/1349</t>
  </si>
  <si>
    <t>06-03-2023 NEFT/AXISP00369190885/RIUP22/2489/SAMAR ENGINEERI 49500.00</t>
  </si>
  <si>
    <t>RIUP22/2489/</t>
  </si>
  <si>
    <t>18-04-2023 18-04-2023 NEFT/AXISP00382720864/SPUP23/0182/SAMAR ENGINEERI 49500.00</t>
  </si>
  <si>
    <t>SPUP23/0182</t>
  </si>
  <si>
    <t>16-05-2023 NEFT/AXISP00390411249/RIUP23/191/SAMAR ENGINEERIN 91659.00</t>
  </si>
  <si>
    <t>25-05-2023 NEFT/AXISP00392601992/RIUP23/399/SAMAR ENGINEERIN 99000.00</t>
  </si>
  <si>
    <t>RIUP23/399</t>
  </si>
  <si>
    <t>Dakhori Jamalpur Village Pipeline laying work</t>
  </si>
  <si>
    <t>RIUP22/708</t>
  </si>
  <si>
    <t>09-09-2022 NEFT/AXISP00318849702/RIUP22/708/SAMAR ENGINEERIN 148500.00</t>
  </si>
  <si>
    <t>RIUP22/969</t>
  </si>
  <si>
    <t>12-10-2022 NEFT/AXISP00327753842/RIUP22/969/SAMAR ENGINEERIN 247500.00</t>
  </si>
  <si>
    <t>RIUP22/1353</t>
  </si>
  <si>
    <t>29-11-2022 NEFT/AXISP00341040800/RIUP22/1353/SAMAR ENGINEERI 84433.00</t>
  </si>
  <si>
    <t>RIUP22/1522</t>
  </si>
  <si>
    <t>15-12-2022 NEFT/AXISP00346453825/RIUP22/1522/SAMAR ENGINEERI 49500.00</t>
  </si>
  <si>
    <t>RIUP22/2492</t>
  </si>
  <si>
    <t>06-03-2023 NEFT/AXISP00369190881/RIUP22/2492/SAMAR ENGINEERI 49500.00</t>
  </si>
  <si>
    <t>RIUP23/398</t>
  </si>
  <si>
    <t>25-05-2023 NEFT/AXISP00392601991/RIUP23/398/SAMAR ENGINEERIN 49500.00</t>
  </si>
  <si>
    <t>22-08-2023 NEFT/AXISP00417367254/RIUP23/1650/SAMAR ENGINEERI 137045.00</t>
  </si>
  <si>
    <t>03-08-2023 NEFT/AXISP00412382480/RIUP23/1363/SAMAR ENGINEERI 38603.00</t>
  </si>
  <si>
    <t>RIUP23/191</t>
  </si>
  <si>
    <t>RIUP23/1363</t>
  </si>
  <si>
    <t>RIUP23/1650</t>
  </si>
  <si>
    <t>RIUP23/1716</t>
  </si>
  <si>
    <t>GST</t>
  </si>
  <si>
    <t>dakhori Jamalpur Village Pipeline laying work</t>
  </si>
  <si>
    <t>24-07-2023 NEFT/AXISP00408846965/RIUP23/1188/SAMAR ENGINEERI 49500.00</t>
  </si>
  <si>
    <t>RIUP23/1188</t>
  </si>
  <si>
    <t>03-08-2023 NEFT/AXISP00412382479/RIUP23/1364/SAMAR ENGINEERI 81136.00</t>
  </si>
  <si>
    <t>25-08-2023 NEFT/AXISP00418410654/RIUP23/1716/SAMAR ENGINEERING/ICIC0001598 49500.00</t>
  </si>
  <si>
    <t>27-10-2023 NEFT/AXISP00437384102/RIUP23/2494/SAMAR ENGINEERING/ICIC0001598 101914.00</t>
  </si>
  <si>
    <t>RIUP23/2494</t>
  </si>
  <si>
    <t>RIUP23/1364</t>
  </si>
  <si>
    <t>27-10-2023 NEFT/AXISP00437384103/RIUP23/2499/SAMAR ENGINEERING/ICIC0001598 156227.00</t>
  </si>
  <si>
    <t>RIUP23/2499</t>
  </si>
  <si>
    <t>11-12-2023 NEFT/AXISP00451701544/RIUP23/3651/SAMAR ENGINEERING/ICIC0001598 12308.00</t>
  </si>
  <si>
    <t>RIUP23/3651</t>
  </si>
  <si>
    <t>3,5, 7</t>
  </si>
  <si>
    <t>Subcontractor:</t>
  </si>
  <si>
    <t>State:</t>
  </si>
  <si>
    <t>Uttar Pradesh</t>
  </si>
  <si>
    <t>District:</t>
  </si>
  <si>
    <t>Shamli</t>
  </si>
  <si>
    <t>Block:</t>
  </si>
  <si>
    <t>Samar Engineering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</si>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</sst>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4"/>
      <color theme="1"/>
      <name val="Comic Sans MS"/>
      <family val="4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5" fontId="3" fillId="2" borderId="12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17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18" xfId="1" applyNumberFormat="1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vertical="center"/>
    </xf>
    <xf numFmtId="164" fontId="5" fillId="2" borderId="4" xfId="1" applyNumberFormat="1" applyFont="1" applyFill="1" applyBorder="1" applyAlignment="1">
      <alignment vertical="center"/>
    </xf>
    <xf numFmtId="15" fontId="3" fillId="0" borderId="12" xfId="0" applyNumberFormat="1" applyFont="1" applyBorder="1" applyAlignment="1">
      <alignment horizontal="center" vertical="center"/>
    </xf>
    <xf numFmtId="164" fontId="3" fillId="0" borderId="11" xfId="1" applyNumberFormat="1" applyFont="1" applyFill="1" applyBorder="1" applyAlignment="1">
      <alignment vertical="center"/>
    </xf>
    <xf numFmtId="164" fontId="3" fillId="0" borderId="20" xfId="1" applyNumberFormat="1" applyFont="1" applyFill="1" applyBorder="1" applyAlignment="1">
      <alignment vertical="center"/>
    </xf>
    <xf numFmtId="164" fontId="3" fillId="0" borderId="6" xfId="1" applyNumberFormat="1" applyFont="1" applyFill="1" applyBorder="1" applyAlignment="1">
      <alignment vertical="center"/>
    </xf>
    <xf numFmtId="164" fontId="3" fillId="0" borderId="7" xfId="1" applyNumberFormat="1" applyFont="1" applyFill="1" applyBorder="1" applyAlignment="1">
      <alignment vertical="center"/>
    </xf>
    <xf numFmtId="164" fontId="3" fillId="0" borderId="17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19" xfId="1" applyNumberFormat="1" applyFont="1" applyFill="1" applyBorder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3" fillId="3" borderId="5" xfId="1" applyNumberFormat="1" applyFont="1" applyFill="1" applyBorder="1" applyAlignment="1">
      <alignment vertical="center"/>
    </xf>
    <xf numFmtId="164" fontId="3" fillId="3" borderId="14" xfId="1" applyNumberFormat="1" applyFont="1" applyFill="1" applyBorder="1" applyAlignment="1">
      <alignment vertical="center"/>
    </xf>
    <xf numFmtId="164" fontId="3" fillId="3" borderId="17" xfId="1" applyNumberFormat="1" applyFont="1" applyFill="1" applyBorder="1" applyAlignment="1">
      <alignment vertical="center"/>
    </xf>
    <xf numFmtId="164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0" fontId="7" fillId="0" borderId="0" xfId="0" applyFont="1"/>
    <xf numFmtId="0" fontId="5" fillId="2" borderId="0" xfId="0" applyFont="1" applyFill="1" applyAlignment="1">
      <alignment horizontal="center" vertical="center" wrapText="1"/>
    </xf>
    <xf numFmtId="0" fontId="5" fillId="4" borderId="6" xfId="1" applyNumberFormat="1" applyFont="1" applyFill="1" applyBorder="1" applyAlignment="1">
      <alignment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4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6" fillId="0" borderId="0" xfId="0" applyFont="1"/>
    <xf numFmtId="164" fontId="9" fillId="2" borderId="1" xfId="2" applyFont="1" applyFill="1" applyBorder="1" applyAlignment="1">
      <alignment vertical="center"/>
    </xf>
    <xf numFmtId="164" fontId="9" fillId="2" borderId="2" xfId="2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164" fontId="8" fillId="2" borderId="0" xfId="2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center" vertical="center" wrapText="1"/>
    </xf>
    <xf numFmtId="14" fontId="6" fillId="2" borderId="22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64" fontId="11" fillId="2" borderId="22" xfId="2" applyFont="1" applyFill="1" applyBorder="1" applyAlignment="1">
      <alignment horizontal="center" vertical="center"/>
    </xf>
    <xf numFmtId="164" fontId="6" fillId="2" borderId="22" xfId="2" applyFont="1" applyFill="1" applyBorder="1" applyAlignment="1">
      <alignment horizontal="center" vertical="center"/>
    </xf>
    <xf numFmtId="164" fontId="3" fillId="2" borderId="23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26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9" fontId="3" fillId="2" borderId="28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0" fontId="0" fillId="3" borderId="9" xfId="0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0" fontId="5" fillId="4" borderId="9" xfId="1" applyNumberFormat="1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15" fontId="3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164" fontId="3" fillId="2" borderId="9" xfId="1" applyNumberFormat="1" applyFont="1" applyFill="1" applyBorder="1" applyAlignment="1">
      <alignment horizontal="right" vertical="center"/>
    </xf>
    <xf numFmtId="0" fontId="3" fillId="2" borderId="9" xfId="1" applyNumberFormat="1" applyFont="1" applyFill="1" applyBorder="1" applyAlignment="1">
      <alignment vertical="center"/>
    </xf>
    <xf numFmtId="0" fontId="6" fillId="2" borderId="22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4" xfId="1" applyNumberFormat="1" applyFont="1" applyFill="1" applyBorder="1" applyAlignment="1">
      <alignment horizontal="center" vertical="center"/>
    </xf>
    <xf numFmtId="0" fontId="3" fillId="3" borderId="9" xfId="1" applyNumberFormat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/>
    </xf>
    <xf numFmtId="0" fontId="3" fillId="3" borderId="19" xfId="1" applyNumberFormat="1" applyFont="1" applyFill="1" applyBorder="1" applyAlignment="1">
      <alignment horizontal="center" vertical="center"/>
    </xf>
    <xf numFmtId="0" fontId="3" fillId="2" borderId="6" xfId="1" applyNumberFormat="1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BB2D21D4-5BAB-494C-B570-8AC5190EAF9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"/>
  <sheetViews>
    <sheetView tabSelected="1" zoomScale="90" zoomScaleNormal="90" workbookViewId="0">
      <selection activeCell="C25" sqref="C25"/>
    </sheetView>
  </sheetViews>
  <sheetFormatPr defaultColWidth="9" defaultRowHeight="15" customHeight="1" x14ac:dyDescent="0.3"/>
  <cols>
    <col min="1" max="1" width="9" style="5"/>
    <col min="2" max="2" width="30" style="5" customWidth="1"/>
    <col min="3" max="3" width="13.44140625" style="5" bestFit="1" customWidth="1"/>
    <col min="4" max="4" width="11.5546875" style="89" bestFit="1" customWidth="1"/>
    <col min="5" max="5" width="13.33203125" style="5" bestFit="1" customWidth="1"/>
    <col min="6" max="7" width="13.33203125" style="5" customWidth="1"/>
    <col min="8" max="8" width="14.6640625" style="25" customWidth="1"/>
    <col min="9" max="9" width="12.88671875" style="25" bestFit="1" customWidth="1"/>
    <col min="10" max="10" width="10.6640625" style="5" bestFit="1" customWidth="1"/>
    <col min="11" max="11" width="14" style="5" bestFit="1" customWidth="1"/>
    <col min="12" max="14" width="14.88671875" style="5" customWidth="1"/>
    <col min="15" max="15" width="17.5546875" style="5" customWidth="1"/>
    <col min="16" max="16" width="14.88671875" style="5" customWidth="1"/>
    <col min="17" max="17" width="11.33203125" style="5" customWidth="1"/>
    <col min="18" max="18" width="21.6640625" style="5" bestFit="1" customWidth="1"/>
    <col min="19" max="19" width="12.6640625" style="5" bestFit="1" customWidth="1"/>
    <col min="20" max="20" width="14.5546875" style="5" bestFit="1" customWidth="1"/>
    <col min="21" max="21" width="20" style="5" bestFit="1" customWidth="1"/>
    <col min="22" max="22" width="95.88671875" style="5" bestFit="1" customWidth="1"/>
    <col min="23" max="23" width="13.5546875" style="5" bestFit="1" customWidth="1"/>
    <col min="24" max="16384" width="9" style="5"/>
  </cols>
  <sheetData>
    <row r="1" spans="1:22" ht="15" customHeight="1" thickBot="1" x14ac:dyDescent="0.35">
      <c r="A1" s="53" t="s">
        <v>55</v>
      </c>
      <c r="B1" s="57" t="s">
        <v>61</v>
      </c>
      <c r="E1" s="6"/>
      <c r="F1" s="6"/>
      <c r="G1" s="6"/>
      <c r="H1" s="7"/>
      <c r="I1" s="7"/>
    </row>
    <row r="2" spans="1:22" ht="15" customHeight="1" thickBot="1" x14ac:dyDescent="0.35">
      <c r="A2" s="53" t="s">
        <v>56</v>
      </c>
      <c r="B2" s="54" t="s">
        <v>57</v>
      </c>
      <c r="C2" s="8"/>
      <c r="D2" s="90" t="s">
        <v>3</v>
      </c>
      <c r="H2" s="28" t="s">
        <v>4</v>
      </c>
      <c r="I2" s="2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2" ht="15" customHeight="1" thickBot="1" x14ac:dyDescent="0.35">
      <c r="A3" s="53" t="s">
        <v>58</v>
      </c>
      <c r="B3" s="55" t="s">
        <v>59</v>
      </c>
      <c r="C3" s="8"/>
      <c r="D3" s="90"/>
      <c r="H3" s="28"/>
      <c r="I3" s="2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2" ht="15" customHeight="1" thickBot="1" x14ac:dyDescent="0.35">
      <c r="A4" s="53" t="s">
        <v>60</v>
      </c>
      <c r="B4" s="56" t="s">
        <v>59</v>
      </c>
      <c r="C4" s="10"/>
      <c r="D4" s="91"/>
      <c r="E4" s="10"/>
      <c r="F4" s="9"/>
      <c r="G4" s="9"/>
      <c r="H4" s="11"/>
      <c r="I4" s="11"/>
      <c r="J4" s="9"/>
      <c r="K4" s="9"/>
      <c r="R4" s="9"/>
      <c r="S4" s="12"/>
      <c r="T4" s="12"/>
      <c r="U4" s="12"/>
      <c r="V4" s="12"/>
    </row>
    <row r="5" spans="1:22" ht="31.5" customHeight="1" thickBot="1" x14ac:dyDescent="0.35">
      <c r="A5" s="58" t="s">
        <v>62</v>
      </c>
      <c r="B5" s="59" t="s">
        <v>63</v>
      </c>
      <c r="C5" s="60" t="s">
        <v>64</v>
      </c>
      <c r="D5" s="85" t="s">
        <v>65</v>
      </c>
      <c r="E5" s="59" t="s">
        <v>66</v>
      </c>
      <c r="F5" s="59" t="s">
        <v>67</v>
      </c>
      <c r="G5" s="61" t="s">
        <v>68</v>
      </c>
      <c r="H5" s="62" t="s">
        <v>69</v>
      </c>
      <c r="I5" s="63" t="s">
        <v>0</v>
      </c>
      <c r="J5" s="59" t="s">
        <v>70</v>
      </c>
      <c r="K5" s="59" t="s">
        <v>71</v>
      </c>
      <c r="L5" s="59" t="s">
        <v>72</v>
      </c>
      <c r="M5" s="59" t="s">
        <v>73</v>
      </c>
      <c r="N5" s="59" t="s">
        <v>74</v>
      </c>
      <c r="O5" s="4" t="s">
        <v>5</v>
      </c>
      <c r="P5" s="59" t="s">
        <v>75</v>
      </c>
      <c r="Q5" s="48"/>
      <c r="R5" s="1" t="s">
        <v>1</v>
      </c>
      <c r="S5" s="59" t="s">
        <v>76</v>
      </c>
      <c r="T5" s="59" t="s">
        <v>77</v>
      </c>
      <c r="U5" s="59" t="s">
        <v>78</v>
      </c>
      <c r="V5" s="59" t="s">
        <v>2</v>
      </c>
    </row>
    <row r="6" spans="1:22" ht="15" customHeight="1" x14ac:dyDescent="0.3">
      <c r="B6" s="64"/>
      <c r="C6" s="65"/>
      <c r="D6" s="92"/>
      <c r="E6" s="66"/>
      <c r="F6" s="67"/>
      <c r="G6" s="11"/>
      <c r="H6" s="68"/>
      <c r="I6" s="69"/>
      <c r="J6" s="70">
        <v>0.01</v>
      </c>
      <c r="K6" s="71">
        <v>0.05</v>
      </c>
      <c r="L6" s="71">
        <v>0.1</v>
      </c>
      <c r="M6" s="71">
        <v>0.1</v>
      </c>
      <c r="N6" s="71">
        <v>0.18</v>
      </c>
      <c r="O6" s="71"/>
      <c r="P6" s="72"/>
      <c r="Q6" s="48"/>
      <c r="R6" s="73"/>
      <c r="S6" s="13"/>
      <c r="T6" s="16">
        <v>0.01</v>
      </c>
      <c r="U6" s="17"/>
      <c r="V6" s="15"/>
    </row>
    <row r="7" spans="1:22" s="38" customFormat="1" ht="15" customHeight="1" x14ac:dyDescent="0.3">
      <c r="A7" s="74"/>
      <c r="B7" s="75"/>
      <c r="C7" s="75"/>
      <c r="D7" s="93"/>
      <c r="E7" s="75"/>
      <c r="F7" s="75"/>
      <c r="G7" s="75"/>
      <c r="H7" s="75"/>
      <c r="I7" s="75"/>
      <c r="J7" s="76"/>
      <c r="K7" s="76"/>
      <c r="L7" s="76"/>
      <c r="M7" s="76"/>
      <c r="N7" s="76"/>
      <c r="O7" s="76"/>
      <c r="P7" s="75"/>
      <c r="Q7" s="77">
        <f>A8</f>
        <v>52399</v>
      </c>
      <c r="R7" s="75"/>
      <c r="S7" s="44"/>
      <c r="T7" s="45"/>
      <c r="U7" s="41"/>
      <c r="V7" s="43"/>
    </row>
    <row r="8" spans="1:22" ht="15" customHeight="1" x14ac:dyDescent="0.3">
      <c r="A8" s="78">
        <v>52399</v>
      </c>
      <c r="B8" s="79" t="s">
        <v>8</v>
      </c>
      <c r="C8" s="80">
        <v>44830</v>
      </c>
      <c r="D8" s="86">
        <v>1</v>
      </c>
      <c r="E8" s="21">
        <v>402757.5</v>
      </c>
      <c r="F8" s="21">
        <v>0</v>
      </c>
      <c r="G8" s="21">
        <f>ROUND(E8-F8,)</f>
        <v>402758</v>
      </c>
      <c r="H8" s="21">
        <f>ROUND(G8*18%,)</f>
        <v>72496</v>
      </c>
      <c r="I8" s="21">
        <f t="shared" ref="I8:I13" si="0">G8+H8</f>
        <v>475254</v>
      </c>
      <c r="J8" s="21">
        <f>ROUND(G8*$J$6,)</f>
        <v>4028</v>
      </c>
      <c r="K8" s="21">
        <f t="shared" ref="K8:K13" si="1">ROUND(G8*$K$6,)</f>
        <v>20138</v>
      </c>
      <c r="L8" s="21">
        <f>ROUND(5%*G8,)</f>
        <v>20138</v>
      </c>
      <c r="M8" s="21">
        <f t="shared" ref="M8:M13" si="2">ROUND($M$6*G8,)</f>
        <v>40276</v>
      </c>
      <c r="N8" s="21">
        <f t="shared" ref="N8:N13" si="3">H8</f>
        <v>72496</v>
      </c>
      <c r="O8" s="21">
        <f>ROUND((383.17*50),)</f>
        <v>19159</v>
      </c>
      <c r="P8" s="21">
        <f>I8-SUM(J8:O8)</f>
        <v>299019</v>
      </c>
      <c r="Q8" s="82"/>
      <c r="R8" s="21" t="s">
        <v>10</v>
      </c>
      <c r="S8" s="13">
        <v>150000</v>
      </c>
      <c r="T8" s="13">
        <f>$T$6*S8</f>
        <v>1500</v>
      </c>
      <c r="U8" s="17">
        <f t="shared" ref="U8:U16" si="4">S8-T8</f>
        <v>148500</v>
      </c>
      <c r="V8" s="20" t="s">
        <v>9</v>
      </c>
    </row>
    <row r="9" spans="1:22" ht="15" customHeight="1" x14ac:dyDescent="0.3">
      <c r="A9" s="78">
        <v>52399</v>
      </c>
      <c r="B9" s="79" t="s">
        <v>8</v>
      </c>
      <c r="C9" s="80">
        <v>44886</v>
      </c>
      <c r="D9" s="86">
        <v>2</v>
      </c>
      <c r="E9" s="21">
        <v>367261</v>
      </c>
      <c r="F9" s="21">
        <v>0</v>
      </c>
      <c r="G9" s="21">
        <f>ROUND(E9-F9,)</f>
        <v>367261</v>
      </c>
      <c r="H9" s="21">
        <f>ROUND(G9*18%,)</f>
        <v>66107</v>
      </c>
      <c r="I9" s="21">
        <f t="shared" si="0"/>
        <v>433368</v>
      </c>
      <c r="J9" s="21">
        <f>ROUND(G9*$J$6,)</f>
        <v>3673</v>
      </c>
      <c r="K9" s="21">
        <f t="shared" si="1"/>
        <v>18363</v>
      </c>
      <c r="L9" s="21">
        <f>ROUND($L$6*G9,)</f>
        <v>36726</v>
      </c>
      <c r="M9" s="21">
        <f t="shared" si="2"/>
        <v>36726</v>
      </c>
      <c r="N9" s="21">
        <f t="shared" si="3"/>
        <v>66107</v>
      </c>
      <c r="O9" s="21">
        <v>13464</v>
      </c>
      <c r="P9" s="21">
        <f>I9-SUM(J9:O9)</f>
        <v>258309</v>
      </c>
      <c r="Q9" s="82"/>
      <c r="R9" s="21" t="s">
        <v>12</v>
      </c>
      <c r="S9" s="13">
        <v>150519</v>
      </c>
      <c r="T9" s="13">
        <v>0</v>
      </c>
      <c r="U9" s="17">
        <f t="shared" si="4"/>
        <v>150519</v>
      </c>
      <c r="V9" s="20" t="s">
        <v>11</v>
      </c>
    </row>
    <row r="10" spans="1:22" ht="15" customHeight="1" x14ac:dyDescent="0.3">
      <c r="A10" s="78">
        <v>52399</v>
      </c>
      <c r="B10" s="79" t="s">
        <v>8</v>
      </c>
      <c r="C10" s="80">
        <v>45022</v>
      </c>
      <c r="D10" s="86">
        <v>3</v>
      </c>
      <c r="E10" s="21">
        <v>98576.2</v>
      </c>
      <c r="F10" s="21">
        <v>0</v>
      </c>
      <c r="G10" s="21">
        <f>E10-F10</f>
        <v>98576.2</v>
      </c>
      <c r="H10" s="21">
        <f>G10*18%</f>
        <v>17743.716</v>
      </c>
      <c r="I10" s="21">
        <f t="shared" si="0"/>
        <v>116319.916</v>
      </c>
      <c r="J10" s="21">
        <f>G10*$J$6</f>
        <v>985.76199999999994</v>
      </c>
      <c r="K10" s="21">
        <f t="shared" si="1"/>
        <v>4929</v>
      </c>
      <c r="L10" s="21">
        <f>ROUND($L$6*G10,)</f>
        <v>9858</v>
      </c>
      <c r="M10" s="21">
        <f t="shared" si="2"/>
        <v>9858</v>
      </c>
      <c r="N10" s="21">
        <f t="shared" si="3"/>
        <v>17743.716</v>
      </c>
      <c r="O10" s="21">
        <f>93260.25-O8-O9</f>
        <v>60637.25</v>
      </c>
      <c r="P10" s="21">
        <f>I10-J10-K10-L10-M10-N10-O10</f>
        <v>12308.187999999995</v>
      </c>
      <c r="Q10" s="82"/>
      <c r="R10" s="21" t="s">
        <v>14</v>
      </c>
      <c r="S10" s="13">
        <v>258309</v>
      </c>
      <c r="T10" s="13">
        <v>0</v>
      </c>
      <c r="U10" s="17">
        <f t="shared" si="4"/>
        <v>258309</v>
      </c>
      <c r="V10" s="20" t="s">
        <v>13</v>
      </c>
    </row>
    <row r="11" spans="1:22" ht="15" customHeight="1" x14ac:dyDescent="0.3">
      <c r="A11" s="78">
        <v>52399</v>
      </c>
      <c r="B11" s="79" t="s">
        <v>8</v>
      </c>
      <c r="C11" s="80">
        <v>45053</v>
      </c>
      <c r="D11" s="86">
        <v>5</v>
      </c>
      <c r="E11" s="21">
        <v>257647</v>
      </c>
      <c r="F11" s="21">
        <v>0</v>
      </c>
      <c r="G11" s="21">
        <f>E11-F11</f>
        <v>257647</v>
      </c>
      <c r="H11" s="21">
        <f>G11*18%</f>
        <v>46376.46</v>
      </c>
      <c r="I11" s="21">
        <f t="shared" si="0"/>
        <v>304023.46000000002</v>
      </c>
      <c r="J11" s="21">
        <f>G11*$J$6</f>
        <v>2576.4700000000003</v>
      </c>
      <c r="K11" s="21">
        <f t="shared" si="1"/>
        <v>12882</v>
      </c>
      <c r="L11" s="21">
        <f>ROUND($L$6*G11,)</f>
        <v>25765</v>
      </c>
      <c r="M11" s="21">
        <f t="shared" si="2"/>
        <v>25765</v>
      </c>
      <c r="N11" s="21">
        <f t="shared" si="3"/>
        <v>46376.46</v>
      </c>
      <c r="O11" s="21"/>
      <c r="P11" s="21">
        <f>I11-J11-K11-L11-M11-N11-O11</f>
        <v>190658.53000000006</v>
      </c>
      <c r="Q11" s="82"/>
      <c r="R11" s="21" t="s">
        <v>16</v>
      </c>
      <c r="S11" s="13">
        <v>50000</v>
      </c>
      <c r="T11" s="13">
        <f>S11*T6</f>
        <v>500</v>
      </c>
      <c r="U11" s="17">
        <f t="shared" si="4"/>
        <v>49500</v>
      </c>
      <c r="V11" s="20" t="s">
        <v>15</v>
      </c>
    </row>
    <row r="12" spans="1:22" ht="15" customHeight="1" x14ac:dyDescent="0.3">
      <c r="A12" s="78">
        <v>52399</v>
      </c>
      <c r="B12" s="79" t="s">
        <v>8</v>
      </c>
      <c r="C12" s="80">
        <v>45053</v>
      </c>
      <c r="D12" s="86">
        <v>7</v>
      </c>
      <c r="E12" s="21">
        <v>162608</v>
      </c>
      <c r="F12" s="21">
        <v>21236</v>
      </c>
      <c r="G12" s="21">
        <f>E12+F12</f>
        <v>183844</v>
      </c>
      <c r="H12" s="21">
        <f>G12*18%</f>
        <v>33091.919999999998</v>
      </c>
      <c r="I12" s="21">
        <f t="shared" si="0"/>
        <v>216935.91999999998</v>
      </c>
      <c r="J12" s="21">
        <f>G12*$J$6</f>
        <v>1838.44</v>
      </c>
      <c r="K12" s="21">
        <f t="shared" si="1"/>
        <v>9192</v>
      </c>
      <c r="L12" s="21">
        <f>ROUND($L$6*G12,)</f>
        <v>18384</v>
      </c>
      <c r="M12" s="21">
        <f t="shared" si="2"/>
        <v>18384</v>
      </c>
      <c r="N12" s="21">
        <f t="shared" si="3"/>
        <v>33091.919999999998</v>
      </c>
      <c r="O12" s="21">
        <v>0</v>
      </c>
      <c r="P12" s="21">
        <f>I12-J12-K12-L12-M12-N12-O12</f>
        <v>136045.56</v>
      </c>
      <c r="Q12" s="82"/>
      <c r="R12" s="21" t="s">
        <v>18</v>
      </c>
      <c r="S12" s="13">
        <v>50000</v>
      </c>
      <c r="T12" s="13">
        <f>S12*T6</f>
        <v>500</v>
      </c>
      <c r="U12" s="17">
        <f t="shared" si="4"/>
        <v>49500</v>
      </c>
      <c r="V12" s="22" t="s">
        <v>17</v>
      </c>
    </row>
    <row r="13" spans="1:22" ht="15" customHeight="1" thickBot="1" x14ac:dyDescent="0.35">
      <c r="A13" s="78">
        <v>52399</v>
      </c>
      <c r="B13" s="79" t="s">
        <v>8</v>
      </c>
      <c r="C13" s="80">
        <v>45200</v>
      </c>
      <c r="D13" s="86">
        <v>9</v>
      </c>
      <c r="E13" s="21">
        <v>215562</v>
      </c>
      <c r="F13" s="21">
        <v>0</v>
      </c>
      <c r="G13" s="21">
        <f>E13-F13</f>
        <v>215562</v>
      </c>
      <c r="H13" s="21">
        <f>G13*18%</f>
        <v>38801.159999999996</v>
      </c>
      <c r="I13" s="21">
        <f t="shared" si="0"/>
        <v>254363.16</v>
      </c>
      <c r="J13" s="21">
        <f>G13*$J$6</f>
        <v>2155.62</v>
      </c>
      <c r="K13" s="21">
        <f t="shared" si="1"/>
        <v>10778</v>
      </c>
      <c r="L13" s="21">
        <f>ROUND($L$6*G13,)</f>
        <v>21556</v>
      </c>
      <c r="M13" s="21">
        <f t="shared" si="2"/>
        <v>21556</v>
      </c>
      <c r="N13" s="21">
        <f t="shared" si="3"/>
        <v>38801.159999999996</v>
      </c>
      <c r="O13" s="21">
        <v>3290</v>
      </c>
      <c r="P13" s="21">
        <f>I13-J13-K13-L13-M13-N13-O13</f>
        <v>156226.38</v>
      </c>
      <c r="Q13" s="82"/>
      <c r="R13" s="21" t="s">
        <v>37</v>
      </c>
      <c r="S13" s="23">
        <v>91659</v>
      </c>
      <c r="T13" s="13">
        <v>0</v>
      </c>
      <c r="U13" s="17">
        <f t="shared" si="4"/>
        <v>91659</v>
      </c>
      <c r="V13" s="24" t="s">
        <v>19</v>
      </c>
    </row>
    <row r="14" spans="1:22" ht="15" customHeight="1" thickBot="1" x14ac:dyDescent="0.35">
      <c r="A14" s="78">
        <v>52399</v>
      </c>
      <c r="B14" s="81" t="s">
        <v>41</v>
      </c>
      <c r="C14" s="81"/>
      <c r="D14" s="86" t="s">
        <v>54</v>
      </c>
      <c r="E14" s="83">
        <f>N10+N11+N12</f>
        <v>97212.09599999999</v>
      </c>
      <c r="F14" s="83"/>
      <c r="G14" s="83"/>
      <c r="H14" s="21"/>
      <c r="I14" s="21"/>
      <c r="J14" s="21"/>
      <c r="K14" s="21"/>
      <c r="L14" s="21"/>
      <c r="M14" s="21"/>
      <c r="N14" s="21"/>
      <c r="O14" s="21"/>
      <c r="P14" s="21">
        <f>E14</f>
        <v>97212.09599999999</v>
      </c>
      <c r="Q14" s="84"/>
      <c r="R14" s="21" t="s">
        <v>21</v>
      </c>
      <c r="S14" s="14">
        <v>100000</v>
      </c>
      <c r="T14" s="13">
        <f>S14*T6</f>
        <v>1000</v>
      </c>
      <c r="U14" s="17">
        <f t="shared" si="4"/>
        <v>99000</v>
      </c>
      <c r="V14" s="24" t="s">
        <v>20</v>
      </c>
    </row>
    <row r="15" spans="1:22" ht="15" customHeight="1" x14ac:dyDescent="0.3">
      <c r="A15" s="78">
        <v>52399</v>
      </c>
      <c r="B15" s="21"/>
      <c r="C15" s="21"/>
      <c r="D15" s="94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84"/>
      <c r="R15" s="21" t="s">
        <v>38</v>
      </c>
      <c r="S15" s="14">
        <v>38603</v>
      </c>
      <c r="T15" s="14"/>
      <c r="U15" s="17">
        <f t="shared" si="4"/>
        <v>38603</v>
      </c>
      <c r="V15" s="46" t="s">
        <v>36</v>
      </c>
    </row>
    <row r="16" spans="1:22" ht="15" customHeight="1" x14ac:dyDescent="0.3">
      <c r="A16" s="78">
        <v>52399</v>
      </c>
      <c r="B16" s="21"/>
      <c r="C16" s="21"/>
      <c r="D16" s="94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84"/>
      <c r="R16" s="21" t="s">
        <v>39</v>
      </c>
      <c r="S16" s="14">
        <v>137045</v>
      </c>
      <c r="T16" s="14"/>
      <c r="U16" s="17">
        <f t="shared" si="4"/>
        <v>137045</v>
      </c>
      <c r="V16" s="46" t="s">
        <v>35</v>
      </c>
    </row>
    <row r="17" spans="1:23" ht="15" customHeight="1" x14ac:dyDescent="0.2">
      <c r="A17" s="78">
        <v>52399</v>
      </c>
      <c r="B17" s="21"/>
      <c r="C17" s="21"/>
      <c r="D17" s="94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84"/>
      <c r="R17" s="21" t="s">
        <v>51</v>
      </c>
      <c r="S17" s="14"/>
      <c r="T17" s="14"/>
      <c r="U17" s="14">
        <v>156227</v>
      </c>
      <c r="V17" s="47" t="s">
        <v>50</v>
      </c>
    </row>
    <row r="18" spans="1:23" ht="15" customHeight="1" x14ac:dyDescent="0.3">
      <c r="A18" s="78">
        <v>52399</v>
      </c>
      <c r="B18" s="21"/>
      <c r="C18" s="21"/>
      <c r="D18" s="94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84"/>
      <c r="R18" s="21" t="s">
        <v>53</v>
      </c>
      <c r="S18" s="14"/>
      <c r="T18" s="14"/>
      <c r="U18" s="17">
        <v>1238</v>
      </c>
      <c r="V18" s="46" t="s">
        <v>52</v>
      </c>
    </row>
    <row r="19" spans="1:23" ht="15" customHeight="1" x14ac:dyDescent="0.3">
      <c r="A19" s="78">
        <v>52399</v>
      </c>
      <c r="B19" s="21"/>
      <c r="C19" s="21"/>
      <c r="D19" s="94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84"/>
      <c r="R19" s="21"/>
      <c r="S19" s="14"/>
      <c r="T19" s="14"/>
      <c r="U19" s="17"/>
      <c r="V19" s="46"/>
    </row>
    <row r="20" spans="1:23" s="38" customFormat="1" ht="15" customHeight="1" x14ac:dyDescent="0.3">
      <c r="B20" s="39"/>
      <c r="C20" s="39"/>
      <c r="D20" s="95"/>
      <c r="E20" s="39"/>
      <c r="F20" s="39"/>
      <c r="G20" s="39"/>
      <c r="H20" s="40"/>
      <c r="I20" s="39"/>
      <c r="J20" s="39"/>
      <c r="K20" s="39"/>
      <c r="L20" s="39"/>
      <c r="M20" s="39"/>
      <c r="N20" s="39"/>
      <c r="O20" s="39"/>
      <c r="P20" s="39"/>
      <c r="Q20" s="49">
        <f>A21</f>
        <v>52400</v>
      </c>
      <c r="R20" s="39"/>
      <c r="S20" s="40"/>
      <c r="T20" s="40"/>
      <c r="U20" s="40"/>
      <c r="V20" s="42"/>
      <c r="W20" s="38">
        <f>SUM(P8:P18)-SUM(U8:U19)</f>
        <v>-30321.246000000276</v>
      </c>
    </row>
    <row r="21" spans="1:23" ht="15" customHeight="1" x14ac:dyDescent="0.3">
      <c r="A21" s="5">
        <v>52400</v>
      </c>
      <c r="B21" s="2" t="s">
        <v>22</v>
      </c>
      <c r="C21" s="31">
        <v>44883</v>
      </c>
      <c r="D21" s="87">
        <v>1</v>
      </c>
      <c r="E21" s="32">
        <v>774848.3</v>
      </c>
      <c r="F21" s="33">
        <v>0</v>
      </c>
      <c r="G21" s="33">
        <f t="shared" ref="G21:G26" si="5">E21-F21</f>
        <v>774848.3</v>
      </c>
      <c r="H21" s="34">
        <f>ROUND(G21*18%,)</f>
        <v>139473</v>
      </c>
      <c r="I21" s="35">
        <f t="shared" ref="I21:I26" si="6">ROUND(G21+H21,)</f>
        <v>914321</v>
      </c>
      <c r="J21" s="35">
        <v>7748</v>
      </c>
      <c r="K21" s="36">
        <f>G21*$K$6</f>
        <v>38742.415000000001</v>
      </c>
      <c r="L21" s="36">
        <f>H21*$L$6</f>
        <v>13947.300000000001</v>
      </c>
      <c r="M21" s="36">
        <f>I21*$M$6</f>
        <v>91432.1</v>
      </c>
      <c r="N21" s="36">
        <f>H21</f>
        <v>139473</v>
      </c>
      <c r="O21" s="36">
        <v>92955</v>
      </c>
      <c r="P21" s="36">
        <f>I21-SUM(J21:O21)</f>
        <v>530023.18500000006</v>
      </c>
      <c r="Q21" s="50"/>
      <c r="R21" s="19" t="s">
        <v>23</v>
      </c>
      <c r="S21" s="13">
        <v>150000</v>
      </c>
      <c r="T21" s="13">
        <f>S21*T6</f>
        <v>1500</v>
      </c>
      <c r="U21" s="17">
        <f t="shared" ref="U21:U26" si="7">S21-T21</f>
        <v>148500</v>
      </c>
      <c r="V21" s="20" t="s">
        <v>24</v>
      </c>
    </row>
    <row r="22" spans="1:23" ht="15" customHeight="1" x14ac:dyDescent="0.3">
      <c r="A22" s="5">
        <v>52400</v>
      </c>
      <c r="B22" s="2" t="s">
        <v>22</v>
      </c>
      <c r="C22" s="3">
        <v>45042</v>
      </c>
      <c r="D22" s="88">
        <v>4</v>
      </c>
      <c r="E22" s="18">
        <v>120454</v>
      </c>
      <c r="F22" s="27">
        <v>0</v>
      </c>
      <c r="G22" s="27">
        <f t="shared" si="5"/>
        <v>120454</v>
      </c>
      <c r="H22" s="34">
        <f>ROUND(G22*18%,)</f>
        <v>21682</v>
      </c>
      <c r="I22" s="35">
        <f t="shared" si="6"/>
        <v>142136</v>
      </c>
      <c r="J22" s="35">
        <f>G22*$J$6</f>
        <v>1204.54</v>
      </c>
      <c r="K22" s="35">
        <f>G22*$K$6</f>
        <v>6022.7000000000007</v>
      </c>
      <c r="L22" s="35">
        <f>G22*$L$6</f>
        <v>12045.400000000001</v>
      </c>
      <c r="M22" s="35">
        <f>G22*$M$6</f>
        <v>12045.400000000001</v>
      </c>
      <c r="N22" s="35">
        <f>H22</f>
        <v>21682</v>
      </c>
      <c r="O22" s="36">
        <v>1256</v>
      </c>
      <c r="P22" s="36">
        <f>I22-SUM(J22:O22)</f>
        <v>87879.959999999992</v>
      </c>
      <c r="Q22" s="50"/>
      <c r="R22" s="19" t="s">
        <v>25</v>
      </c>
      <c r="S22" s="13">
        <v>250000</v>
      </c>
      <c r="T22" s="13">
        <f>S22*T6</f>
        <v>2500</v>
      </c>
      <c r="U22" s="17">
        <f t="shared" si="7"/>
        <v>247500</v>
      </c>
      <c r="V22" s="20" t="s">
        <v>26</v>
      </c>
    </row>
    <row r="23" spans="1:23" ht="15" customHeight="1" x14ac:dyDescent="0.3">
      <c r="A23" s="5">
        <v>52400</v>
      </c>
      <c r="B23" s="2" t="s">
        <v>22</v>
      </c>
      <c r="C23" s="3">
        <v>45192</v>
      </c>
      <c r="D23" s="88">
        <v>8</v>
      </c>
      <c r="E23" s="18">
        <v>219572</v>
      </c>
      <c r="F23" s="27">
        <v>0</v>
      </c>
      <c r="G23" s="27">
        <f t="shared" si="5"/>
        <v>219572</v>
      </c>
      <c r="H23" s="34">
        <f>ROUND(G23*18%,)</f>
        <v>39523</v>
      </c>
      <c r="I23" s="35">
        <f t="shared" si="6"/>
        <v>259095</v>
      </c>
      <c r="J23" s="35">
        <f>G23*$J$6</f>
        <v>2195.7200000000003</v>
      </c>
      <c r="K23" s="35">
        <f>G23*$K$6</f>
        <v>10978.6</v>
      </c>
      <c r="L23" s="35">
        <f>G23*$L$6</f>
        <v>21957.200000000001</v>
      </c>
      <c r="M23" s="35">
        <f>G23*$M$6</f>
        <v>21957.200000000001</v>
      </c>
      <c r="N23" s="35">
        <f>H23</f>
        <v>39523</v>
      </c>
      <c r="O23" s="36">
        <v>11570</v>
      </c>
      <c r="P23" s="36">
        <f>I23-SUM(J23:O23)</f>
        <v>150913.28</v>
      </c>
      <c r="Q23" s="50"/>
      <c r="R23" s="19" t="s">
        <v>27</v>
      </c>
      <c r="S23" s="13">
        <v>84433</v>
      </c>
      <c r="T23" s="13">
        <v>0</v>
      </c>
      <c r="U23" s="17">
        <f t="shared" si="7"/>
        <v>84433</v>
      </c>
      <c r="V23" s="20" t="s">
        <v>28</v>
      </c>
    </row>
    <row r="24" spans="1:23" ht="15" customHeight="1" x14ac:dyDescent="0.3">
      <c r="A24" s="5">
        <v>52400</v>
      </c>
      <c r="B24" s="14" t="s">
        <v>41</v>
      </c>
      <c r="C24" s="3">
        <v>45217</v>
      </c>
      <c r="D24" s="96">
        <v>4</v>
      </c>
      <c r="E24" s="14">
        <v>21682</v>
      </c>
      <c r="F24" s="14"/>
      <c r="G24" s="27">
        <f t="shared" si="5"/>
        <v>21682</v>
      </c>
      <c r="H24" s="34">
        <v>0</v>
      </c>
      <c r="I24" s="35">
        <f t="shared" si="6"/>
        <v>21682</v>
      </c>
      <c r="J24" s="35">
        <v>0</v>
      </c>
      <c r="K24" s="35">
        <v>0</v>
      </c>
      <c r="L24" s="35">
        <v>0</v>
      </c>
      <c r="M24" s="35">
        <v>0</v>
      </c>
      <c r="N24" s="35">
        <f>H24</f>
        <v>0</v>
      </c>
      <c r="O24" s="36">
        <v>0</v>
      </c>
      <c r="P24" s="36">
        <f>I24-SUM(J24:O24)</f>
        <v>21682</v>
      </c>
      <c r="Q24" s="50"/>
      <c r="R24" s="19" t="s">
        <v>29</v>
      </c>
      <c r="S24" s="13">
        <v>50000</v>
      </c>
      <c r="T24" s="13">
        <f>S24*T6</f>
        <v>500</v>
      </c>
      <c r="U24" s="17">
        <f t="shared" si="7"/>
        <v>49500</v>
      </c>
      <c r="V24" s="20" t="s">
        <v>30</v>
      </c>
    </row>
    <row r="25" spans="1:23" ht="15" customHeight="1" x14ac:dyDescent="0.3">
      <c r="A25" s="5">
        <v>52400</v>
      </c>
      <c r="B25" s="14" t="s">
        <v>41</v>
      </c>
      <c r="C25" s="3"/>
      <c r="D25" s="96">
        <v>6</v>
      </c>
      <c r="E25" s="14">
        <v>12718</v>
      </c>
      <c r="F25" s="14"/>
      <c r="G25" s="14">
        <f t="shared" si="5"/>
        <v>12718</v>
      </c>
      <c r="H25" s="14"/>
      <c r="I25" s="35">
        <f t="shared" si="6"/>
        <v>12718</v>
      </c>
      <c r="J25" s="35">
        <v>0</v>
      </c>
      <c r="K25" s="35">
        <v>0</v>
      </c>
      <c r="L25" s="35">
        <v>0</v>
      </c>
      <c r="M25" s="35">
        <v>0</v>
      </c>
      <c r="N25" s="35">
        <f>H25</f>
        <v>0</v>
      </c>
      <c r="O25" s="36">
        <v>0</v>
      </c>
      <c r="P25" s="36">
        <f>I25-SUM(J25:O25)</f>
        <v>12718</v>
      </c>
      <c r="Q25" s="50"/>
      <c r="R25" s="19" t="s">
        <v>31</v>
      </c>
      <c r="S25" s="13">
        <v>50000</v>
      </c>
      <c r="T25" s="13">
        <f>S25*T6</f>
        <v>500</v>
      </c>
      <c r="U25" s="17">
        <f t="shared" si="7"/>
        <v>49500</v>
      </c>
      <c r="V25" s="22" t="s">
        <v>32</v>
      </c>
    </row>
    <row r="26" spans="1:23" ht="15" customHeight="1" x14ac:dyDescent="0.3">
      <c r="A26" s="5">
        <v>52400</v>
      </c>
      <c r="B26" s="14" t="s">
        <v>42</v>
      </c>
      <c r="C26" s="3">
        <v>45217</v>
      </c>
      <c r="D26" s="96">
        <v>6</v>
      </c>
      <c r="E26" s="14">
        <v>70950</v>
      </c>
      <c r="F26" s="14"/>
      <c r="G26" s="14">
        <f t="shared" si="5"/>
        <v>70950</v>
      </c>
      <c r="H26" s="14">
        <f>G26*18%</f>
        <v>12771</v>
      </c>
      <c r="I26" s="14">
        <f t="shared" si="6"/>
        <v>83721</v>
      </c>
      <c r="J26" s="14">
        <f>I26*1%</f>
        <v>837.21</v>
      </c>
      <c r="K26" s="14">
        <f>I26*5%</f>
        <v>4186.05</v>
      </c>
      <c r="L26" s="14">
        <f>I26*10%</f>
        <v>8372.1</v>
      </c>
      <c r="M26" s="14">
        <f>I26*10%</f>
        <v>8372.1</v>
      </c>
      <c r="N26" s="14">
        <f>G26*18%</f>
        <v>12771</v>
      </c>
      <c r="O26" s="14"/>
      <c r="P26" s="14">
        <v>52284</v>
      </c>
      <c r="Q26" s="50"/>
      <c r="R26" s="37" t="s">
        <v>33</v>
      </c>
      <c r="S26" s="13">
        <v>50000</v>
      </c>
      <c r="T26" s="13">
        <f>S26*T6</f>
        <v>500</v>
      </c>
      <c r="U26" s="17">
        <f t="shared" si="7"/>
        <v>49500</v>
      </c>
      <c r="V26" s="22" t="s">
        <v>34</v>
      </c>
    </row>
    <row r="27" spans="1:23" ht="15" customHeight="1" x14ac:dyDescent="0.3">
      <c r="A27" s="5">
        <v>52400</v>
      </c>
      <c r="B27" s="14"/>
      <c r="C27" s="14"/>
      <c r="D27" s="9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50"/>
      <c r="R27" s="37"/>
      <c r="S27" s="13"/>
      <c r="T27" s="13"/>
      <c r="U27" s="17"/>
      <c r="V27" s="22"/>
    </row>
    <row r="28" spans="1:23" ht="15" customHeight="1" x14ac:dyDescent="0.2">
      <c r="A28" s="5">
        <v>52400</v>
      </c>
      <c r="B28" s="14"/>
      <c r="C28" s="14"/>
      <c r="D28" s="96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50"/>
      <c r="R28" s="14" t="s">
        <v>44</v>
      </c>
      <c r="S28" s="14"/>
      <c r="T28" s="14"/>
      <c r="U28" s="14">
        <v>49500</v>
      </c>
      <c r="V28" s="47" t="s">
        <v>43</v>
      </c>
    </row>
    <row r="29" spans="1:23" ht="15" customHeight="1" x14ac:dyDescent="0.2">
      <c r="A29" s="5">
        <v>52400</v>
      </c>
      <c r="B29" s="14"/>
      <c r="C29" s="14"/>
      <c r="D29" s="96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50"/>
      <c r="R29" s="14" t="s">
        <v>49</v>
      </c>
      <c r="S29" s="14"/>
      <c r="T29" s="14"/>
      <c r="U29" s="14">
        <v>81136</v>
      </c>
      <c r="V29" s="47" t="s">
        <v>45</v>
      </c>
    </row>
    <row r="30" spans="1:23" ht="15" customHeight="1" x14ac:dyDescent="0.2">
      <c r="A30" s="5">
        <v>52400</v>
      </c>
      <c r="B30" s="14"/>
      <c r="C30" s="14"/>
      <c r="D30" s="96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50"/>
      <c r="R30" s="14" t="s">
        <v>40</v>
      </c>
      <c r="S30" s="14"/>
      <c r="T30" s="14"/>
      <c r="U30" s="14">
        <v>49500</v>
      </c>
      <c r="V30" s="47" t="s">
        <v>46</v>
      </c>
    </row>
    <row r="31" spans="1:23" ht="15" customHeight="1" x14ac:dyDescent="0.2">
      <c r="A31" s="5">
        <v>52400</v>
      </c>
      <c r="B31" s="14"/>
      <c r="C31" s="14"/>
      <c r="D31" s="96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50"/>
      <c r="R31" s="14" t="s">
        <v>48</v>
      </c>
      <c r="S31" s="14"/>
      <c r="T31" s="14"/>
      <c r="U31" s="14">
        <v>101914</v>
      </c>
      <c r="V31" s="47" t="s">
        <v>47</v>
      </c>
    </row>
    <row r="32" spans="1:23" ht="15" customHeight="1" x14ac:dyDescent="0.3">
      <c r="B32" s="14"/>
      <c r="C32" s="14"/>
      <c r="D32" s="9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50"/>
      <c r="R32" s="14"/>
      <c r="S32" s="14"/>
      <c r="T32" s="14"/>
      <c r="U32" s="14"/>
      <c r="V32" s="11"/>
      <c r="W32" s="38">
        <f>SUM(P20:P30)-SUM(U20:U31)</f>
        <v>-55482.574999999953</v>
      </c>
    </row>
    <row r="33" spans="1:22" ht="15" customHeight="1" x14ac:dyDescent="0.3">
      <c r="B33" s="13"/>
      <c r="C33" s="13"/>
      <c r="D33" s="97"/>
      <c r="E33" s="13"/>
      <c r="F33" s="13"/>
      <c r="G33" s="13"/>
      <c r="H33" s="13"/>
      <c r="I33" s="13"/>
      <c r="J33" s="13"/>
      <c r="K33" s="30">
        <f t="shared" ref="K33:O33" si="8">SUM(K8:K28)</f>
        <v>136211.76499999998</v>
      </c>
      <c r="L33" s="30">
        <f t="shared" si="8"/>
        <v>188749</v>
      </c>
      <c r="M33" s="30">
        <f t="shared" si="8"/>
        <v>286371.8</v>
      </c>
      <c r="N33" s="30">
        <f t="shared" si="8"/>
        <v>488065.25599999999</v>
      </c>
      <c r="O33" s="30">
        <f t="shared" si="8"/>
        <v>202331.25</v>
      </c>
      <c r="P33" s="30">
        <f>SUM(P8:P28)</f>
        <v>2005279.1789999998</v>
      </c>
      <c r="Q33" s="51"/>
      <c r="R33" s="30" t="s">
        <v>7</v>
      </c>
      <c r="S33" s="13"/>
      <c r="T33" s="14"/>
      <c r="U33" s="26">
        <f>SUM(U6:U32)</f>
        <v>2091083</v>
      </c>
      <c r="V33" s="21"/>
    </row>
    <row r="34" spans="1:22" ht="15" customHeight="1" x14ac:dyDescent="0.3">
      <c r="A34" s="13"/>
      <c r="B34" s="13"/>
      <c r="C34" s="13"/>
      <c r="D34" s="97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51"/>
      <c r="R34" s="13"/>
      <c r="S34" s="13"/>
      <c r="T34" s="14"/>
      <c r="U34" s="14"/>
      <c r="V34" s="21"/>
    </row>
    <row r="35" spans="1:22" ht="15" customHeight="1" x14ac:dyDescent="0.3">
      <c r="A35" s="13"/>
      <c r="B35" s="13"/>
      <c r="C35" s="13"/>
      <c r="D35" s="97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51"/>
      <c r="R35" s="30" t="s">
        <v>6</v>
      </c>
      <c r="S35" s="13"/>
      <c r="T35" s="14"/>
      <c r="U35" s="26">
        <f>P33-U33</f>
        <v>-85803.821000000229</v>
      </c>
      <c r="V35" s="21"/>
    </row>
    <row r="36" spans="1:22" ht="15" customHeight="1" x14ac:dyDescent="0.3">
      <c r="A36" s="13"/>
      <c r="B36" s="13"/>
      <c r="C36" s="13"/>
      <c r="D36" s="97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51"/>
      <c r="R36" s="13"/>
      <c r="S36" s="13"/>
      <c r="T36" s="14"/>
      <c r="U36" s="14"/>
      <c r="V36" s="21"/>
    </row>
    <row r="37" spans="1:22" ht="15" customHeight="1" x14ac:dyDescent="0.3">
      <c r="A37" s="13"/>
      <c r="B37" s="13"/>
      <c r="C37" s="13"/>
      <c r="D37" s="97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51"/>
      <c r="R37" s="13"/>
      <c r="S37" s="13"/>
      <c r="T37" s="13"/>
      <c r="U37" s="14"/>
      <c r="V37" s="21"/>
    </row>
    <row r="38" spans="1:22" ht="15" customHeight="1" x14ac:dyDescent="0.3">
      <c r="A38" s="11"/>
      <c r="B38" s="11"/>
      <c r="C38" s="11"/>
      <c r="D38" s="98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52"/>
      <c r="R38" s="11"/>
      <c r="S38" s="11"/>
      <c r="T38" s="11"/>
      <c r="U38" s="11"/>
      <c r="V38" s="11"/>
    </row>
    <row r="39" spans="1:22" ht="15" customHeight="1" x14ac:dyDescent="0.3">
      <c r="A39" s="11"/>
      <c r="B39" s="11"/>
      <c r="C39" s="11"/>
      <c r="D39" s="98"/>
      <c r="E39" s="11"/>
      <c r="F39" s="11"/>
      <c r="G39" s="11"/>
      <c r="H39" s="11"/>
      <c r="I39" s="11"/>
      <c r="J39" s="11"/>
      <c r="K39" s="11"/>
      <c r="L39" s="11">
        <f>K33+L33+M33</f>
        <v>611332.56499999994</v>
      </c>
      <c r="M39" s="11"/>
      <c r="N39" s="11"/>
      <c r="O39" s="11"/>
      <c r="P39" s="11"/>
      <c r="Q39" s="52"/>
      <c r="R39" s="11"/>
      <c r="S39" s="11"/>
      <c r="T39" s="11"/>
      <c r="U39" s="11"/>
      <c r="V39" s="11"/>
    </row>
    <row r="40" spans="1:22" ht="15" customHeight="1" x14ac:dyDescent="0.3">
      <c r="A40" s="11"/>
      <c r="B40" s="11"/>
      <c r="C40" s="11"/>
      <c r="D40" s="98"/>
      <c r="E40" s="11"/>
      <c r="F40" s="11"/>
      <c r="G40" s="11"/>
      <c r="H40" s="11"/>
      <c r="I40" s="11"/>
      <c r="J40" s="11"/>
      <c r="K40" s="11"/>
      <c r="L40" s="11">
        <f>O33</f>
        <v>202331.25</v>
      </c>
      <c r="M40" s="11"/>
      <c r="N40" s="11"/>
      <c r="O40" s="11"/>
      <c r="P40" s="11"/>
      <c r="Q40" s="52"/>
      <c r="R40" s="11"/>
      <c r="S40" s="11"/>
      <c r="T40" s="11"/>
      <c r="U40" s="11"/>
      <c r="V40" s="11"/>
    </row>
    <row r="41" spans="1:22" ht="15" customHeight="1" x14ac:dyDescent="0.3">
      <c r="A41" s="11"/>
      <c r="B41" s="11"/>
      <c r="C41" s="11"/>
      <c r="D41" s="98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52"/>
      <c r="R41" s="11"/>
      <c r="S41" s="11"/>
      <c r="T41" s="11"/>
      <c r="U41" s="11"/>
      <c r="V41" s="11"/>
    </row>
    <row r="42" spans="1:22" ht="15" customHeight="1" x14ac:dyDescent="0.3">
      <c r="A42" s="11"/>
      <c r="B42" s="11"/>
      <c r="C42" s="11"/>
      <c r="D42" s="98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52"/>
      <c r="R42" s="11"/>
      <c r="S42" s="11"/>
      <c r="T42" s="11"/>
      <c r="U42" s="11"/>
      <c r="V42" s="11"/>
    </row>
    <row r="43" spans="1:22" ht="15" customHeight="1" x14ac:dyDescent="0.3">
      <c r="A43" s="11"/>
      <c r="B43" s="11"/>
      <c r="C43" s="11"/>
      <c r="D43" s="98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52"/>
      <c r="R43" s="11"/>
      <c r="S43" s="11"/>
      <c r="T43" s="11"/>
      <c r="U43" s="11"/>
      <c r="V43" s="11"/>
    </row>
    <row r="44" spans="1:22" ht="15" customHeight="1" x14ac:dyDescent="0.3">
      <c r="A44" s="11"/>
      <c r="B44" s="11"/>
      <c r="C44" s="11"/>
      <c r="D44" s="98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52"/>
      <c r="R44" s="11"/>
      <c r="S44" s="11"/>
      <c r="T44" s="11"/>
      <c r="U44" s="11"/>
      <c r="V44" s="11"/>
    </row>
    <row r="45" spans="1:22" ht="15" customHeight="1" x14ac:dyDescent="0.3">
      <c r="A45" s="11"/>
      <c r="B45" s="11"/>
      <c r="C45" s="11"/>
      <c r="D45" s="98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52"/>
      <c r="R45" s="11"/>
      <c r="S45" s="11"/>
      <c r="T45" s="11"/>
      <c r="U45" s="11"/>
      <c r="V45" s="11"/>
    </row>
    <row r="46" spans="1:22" ht="15" customHeight="1" x14ac:dyDescent="0.3">
      <c r="A46" s="11"/>
      <c r="B46" s="11"/>
      <c r="C46" s="11"/>
      <c r="D46" s="98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52"/>
      <c r="R46" s="11"/>
      <c r="S46" s="11"/>
      <c r="T46" s="11"/>
      <c r="U46" s="11"/>
      <c r="V46" s="11"/>
    </row>
    <row r="47" spans="1:22" ht="15" customHeight="1" x14ac:dyDescent="0.3">
      <c r="A47" s="11"/>
      <c r="B47" s="11"/>
      <c r="C47" s="11"/>
      <c r="D47" s="98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52"/>
      <c r="R47" s="11"/>
      <c r="S47" s="11"/>
      <c r="T47" s="11"/>
      <c r="U47" s="11"/>
      <c r="V47" s="11"/>
    </row>
    <row r="48" spans="1:22" ht="15" customHeight="1" x14ac:dyDescent="0.3">
      <c r="A48" s="11"/>
      <c r="B48" s="11"/>
      <c r="C48" s="11"/>
      <c r="D48" s="98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52"/>
      <c r="R48" s="11"/>
      <c r="S48" s="11"/>
      <c r="T48" s="11"/>
      <c r="U48" s="11"/>
      <c r="V48" s="11"/>
    </row>
    <row r="49" spans="1:22" ht="15" customHeight="1" x14ac:dyDescent="0.3">
      <c r="A49" s="11"/>
      <c r="B49" s="11"/>
      <c r="C49" s="11"/>
      <c r="D49" s="98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52"/>
      <c r="R49" s="11"/>
      <c r="S49" s="11"/>
      <c r="T49" s="11"/>
      <c r="U49" s="11"/>
      <c r="V49" s="11"/>
    </row>
    <row r="50" spans="1:22" ht="15" customHeight="1" x14ac:dyDescent="0.3">
      <c r="A50" s="11"/>
      <c r="B50" s="11"/>
      <c r="C50" s="11"/>
      <c r="D50" s="98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52"/>
      <c r="R50" s="11"/>
      <c r="S50" s="11"/>
      <c r="T50" s="11"/>
      <c r="U50" s="11"/>
      <c r="V50" s="11"/>
    </row>
    <row r="51" spans="1:22" ht="15" customHeight="1" x14ac:dyDescent="0.3">
      <c r="A51" s="11"/>
      <c r="B51" s="11"/>
      <c r="C51" s="11"/>
      <c r="D51" s="98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52"/>
      <c r="R51" s="11"/>
      <c r="S51" s="11"/>
      <c r="T51" s="11"/>
      <c r="U51" s="11"/>
      <c r="V51" s="11"/>
    </row>
    <row r="52" spans="1:22" ht="15" customHeight="1" x14ac:dyDescent="0.3">
      <c r="A52" s="11"/>
      <c r="B52" s="11"/>
      <c r="C52" s="11"/>
      <c r="D52" s="98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52"/>
      <c r="R52" s="11"/>
      <c r="S52" s="11"/>
      <c r="T52" s="11"/>
      <c r="U52" s="11"/>
      <c r="V52" s="11"/>
    </row>
    <row r="53" spans="1:22" ht="15" customHeight="1" x14ac:dyDescent="0.3">
      <c r="A53" s="11"/>
      <c r="B53" s="11"/>
      <c r="C53" s="11"/>
      <c r="D53" s="98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52"/>
      <c r="R53" s="11"/>
      <c r="S53" s="11"/>
      <c r="T53" s="11"/>
      <c r="U53" s="11"/>
      <c r="V53" s="11"/>
    </row>
    <row r="54" spans="1:22" ht="15" customHeight="1" x14ac:dyDescent="0.3">
      <c r="A54" s="11"/>
      <c r="B54" s="11"/>
      <c r="C54" s="11"/>
      <c r="D54" s="98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52"/>
      <c r="R54" s="11"/>
      <c r="S54" s="11"/>
      <c r="T54" s="11"/>
      <c r="U54" s="11"/>
      <c r="V54" s="11"/>
    </row>
    <row r="55" spans="1:22" ht="15" customHeight="1" x14ac:dyDescent="0.3">
      <c r="A55" s="11"/>
      <c r="B55" s="11"/>
      <c r="C55" s="11"/>
      <c r="D55" s="98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52"/>
      <c r="R55" s="11"/>
      <c r="S55" s="11"/>
      <c r="T55" s="11"/>
      <c r="U55" s="11"/>
      <c r="V55" s="11"/>
    </row>
    <row r="56" spans="1:22" ht="15" customHeight="1" x14ac:dyDescent="0.3">
      <c r="A56" s="11"/>
      <c r="B56" s="11"/>
      <c r="C56" s="11"/>
      <c r="D56" s="98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52"/>
      <c r="R56" s="11"/>
      <c r="S56" s="11"/>
      <c r="T56" s="11"/>
      <c r="U56" s="11"/>
      <c r="V56" s="11"/>
    </row>
    <row r="57" spans="1:22" ht="15" customHeight="1" x14ac:dyDescent="0.3">
      <c r="A57" s="11"/>
      <c r="B57" s="11"/>
      <c r="C57" s="11"/>
      <c r="D57" s="98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52"/>
      <c r="R57" s="11"/>
      <c r="S57" s="11"/>
      <c r="T57" s="11"/>
      <c r="U57" s="11"/>
      <c r="V57" s="11"/>
    </row>
    <row r="58" spans="1:22" ht="15" customHeight="1" x14ac:dyDescent="0.3">
      <c r="A58" s="11"/>
      <c r="B58" s="11"/>
      <c r="C58" s="11"/>
      <c r="D58" s="98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52"/>
      <c r="R58" s="11"/>
      <c r="S58" s="11"/>
      <c r="T58" s="11"/>
      <c r="U58" s="11"/>
      <c r="V58" s="11"/>
    </row>
    <row r="59" spans="1:22" ht="15" customHeight="1" x14ac:dyDescent="0.3">
      <c r="A59" s="11"/>
      <c r="B59" s="11"/>
      <c r="C59" s="11"/>
      <c r="D59" s="98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52"/>
      <c r="R59" s="11"/>
      <c r="S59" s="11"/>
      <c r="T59" s="11"/>
      <c r="U59" s="11"/>
      <c r="V59" s="11"/>
    </row>
    <row r="60" spans="1:22" ht="15" customHeight="1" x14ac:dyDescent="0.3">
      <c r="A60" s="11"/>
      <c r="B60" s="11"/>
      <c r="C60" s="11"/>
      <c r="D60" s="98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52"/>
      <c r="R60" s="11"/>
      <c r="S60" s="11"/>
      <c r="T60" s="11"/>
      <c r="U60" s="11"/>
      <c r="V60" s="11"/>
    </row>
    <row r="61" spans="1:22" ht="15" customHeight="1" x14ac:dyDescent="0.3">
      <c r="A61" s="11"/>
      <c r="B61" s="11"/>
      <c r="C61" s="11"/>
      <c r="D61" s="98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52"/>
      <c r="R61" s="11"/>
      <c r="S61" s="11"/>
      <c r="T61" s="11"/>
      <c r="U61" s="11"/>
      <c r="V61" s="11"/>
    </row>
    <row r="62" spans="1:22" ht="15" customHeight="1" x14ac:dyDescent="0.3">
      <c r="A62" s="11"/>
      <c r="B62" s="11"/>
      <c r="C62" s="11"/>
      <c r="D62" s="98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52"/>
      <c r="R62" s="11"/>
      <c r="S62" s="11"/>
      <c r="T62" s="11"/>
      <c r="U62" s="11"/>
      <c r="V62" s="11"/>
    </row>
    <row r="63" spans="1:22" ht="15" customHeight="1" x14ac:dyDescent="0.3">
      <c r="A63" s="11"/>
      <c r="B63" s="11"/>
      <c r="C63" s="11"/>
      <c r="D63" s="98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52"/>
      <c r="R63" s="11"/>
      <c r="S63" s="11"/>
      <c r="T63" s="11"/>
      <c r="U63" s="11"/>
      <c r="V63" s="11"/>
    </row>
    <row r="64" spans="1:22" ht="15" customHeight="1" x14ac:dyDescent="0.3">
      <c r="A64" s="11"/>
      <c r="B64" s="11"/>
      <c r="C64" s="11"/>
      <c r="D64" s="98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52"/>
      <c r="R64" s="11"/>
      <c r="S64" s="11"/>
      <c r="T64" s="11"/>
      <c r="U64" s="11"/>
      <c r="V64" s="11"/>
    </row>
    <row r="65" spans="1:22" ht="15" customHeight="1" x14ac:dyDescent="0.3">
      <c r="A65" s="11"/>
      <c r="B65" s="11"/>
      <c r="C65" s="11"/>
      <c r="D65" s="98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52"/>
      <c r="R65" s="11"/>
      <c r="S65" s="11"/>
      <c r="T65" s="11"/>
      <c r="U65" s="11"/>
      <c r="V65" s="11"/>
    </row>
    <row r="66" spans="1:22" ht="15" customHeight="1" x14ac:dyDescent="0.3">
      <c r="A66" s="11"/>
      <c r="B66" s="11"/>
      <c r="C66" s="11"/>
      <c r="D66" s="98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52"/>
      <c r="R66" s="11"/>
      <c r="S66" s="11"/>
      <c r="T66" s="11"/>
      <c r="U66" s="11"/>
      <c r="V66" s="11"/>
    </row>
    <row r="67" spans="1:22" ht="15" customHeight="1" x14ac:dyDescent="0.3">
      <c r="A67" s="11"/>
      <c r="B67" s="11"/>
      <c r="C67" s="11"/>
      <c r="D67" s="98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52"/>
      <c r="R67" s="11"/>
      <c r="S67" s="11"/>
      <c r="T67" s="11"/>
      <c r="U67" s="11"/>
      <c r="V67" s="11"/>
    </row>
    <row r="68" spans="1:22" ht="15" customHeight="1" x14ac:dyDescent="0.3">
      <c r="A68" s="11"/>
      <c r="B68" s="11"/>
      <c r="C68" s="11"/>
      <c r="D68" s="98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52"/>
      <c r="R68" s="11"/>
      <c r="S68" s="11"/>
      <c r="T68" s="11"/>
      <c r="U68" s="11"/>
      <c r="V68" s="11"/>
    </row>
    <row r="69" spans="1:22" ht="15" customHeight="1" x14ac:dyDescent="0.3">
      <c r="A69" s="11"/>
      <c r="B69" s="11"/>
      <c r="C69" s="11"/>
      <c r="D69" s="98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52"/>
      <c r="R69" s="11"/>
      <c r="S69" s="11"/>
      <c r="T69" s="11"/>
      <c r="U69" s="11"/>
      <c r="V69" s="11"/>
    </row>
    <row r="70" spans="1:22" ht="15" customHeight="1" x14ac:dyDescent="0.3">
      <c r="A70" s="11"/>
      <c r="B70" s="11"/>
      <c r="C70" s="11"/>
      <c r="D70" s="98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52"/>
      <c r="R70" s="11"/>
      <c r="S70" s="11"/>
      <c r="T70" s="11"/>
      <c r="U70" s="11"/>
      <c r="V70" s="11"/>
    </row>
    <row r="71" spans="1:22" ht="15" customHeight="1" x14ac:dyDescent="0.3">
      <c r="A71" s="11"/>
      <c r="B71" s="11"/>
      <c r="C71" s="11"/>
      <c r="D71" s="98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52"/>
      <c r="R71" s="11"/>
      <c r="S71" s="11"/>
      <c r="T71" s="11"/>
      <c r="U71" s="11"/>
      <c r="V71" s="11"/>
    </row>
    <row r="72" spans="1:22" ht="15" customHeight="1" x14ac:dyDescent="0.3">
      <c r="A72" s="11"/>
      <c r="B72" s="11"/>
      <c r="C72" s="11"/>
      <c r="D72" s="98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52"/>
      <c r="R72" s="11"/>
      <c r="S72" s="11"/>
      <c r="T72" s="11"/>
      <c r="U72" s="11"/>
      <c r="V72" s="11"/>
    </row>
    <row r="73" spans="1:22" ht="15" customHeight="1" x14ac:dyDescent="0.3">
      <c r="A73" s="11"/>
      <c r="B73" s="11"/>
      <c r="C73" s="11"/>
      <c r="D73" s="98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52"/>
      <c r="R73" s="11"/>
      <c r="S73" s="11"/>
      <c r="T73" s="11"/>
      <c r="U73" s="11"/>
      <c r="V73" s="11"/>
    </row>
    <row r="74" spans="1:22" ht="15" customHeight="1" x14ac:dyDescent="0.3">
      <c r="A74" s="11"/>
      <c r="B74" s="11"/>
      <c r="C74" s="11"/>
      <c r="D74" s="98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52"/>
      <c r="R74" s="11"/>
      <c r="S74" s="11"/>
      <c r="T74" s="11"/>
      <c r="U74" s="11"/>
      <c r="V74" s="11"/>
    </row>
    <row r="75" spans="1:22" ht="15" customHeight="1" x14ac:dyDescent="0.3">
      <c r="A75" s="11"/>
      <c r="B75" s="11"/>
      <c r="C75" s="11"/>
      <c r="D75" s="98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52"/>
      <c r="R75" s="11"/>
      <c r="S75" s="11"/>
      <c r="T75" s="11"/>
      <c r="U75" s="11"/>
      <c r="V75" s="11"/>
    </row>
    <row r="76" spans="1:22" ht="15" customHeight="1" x14ac:dyDescent="0.3">
      <c r="A76" s="11"/>
      <c r="B76" s="11"/>
      <c r="C76" s="11"/>
      <c r="D76" s="98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52"/>
      <c r="R76" s="11"/>
      <c r="S76" s="11"/>
      <c r="T76" s="11"/>
      <c r="U76" s="11"/>
      <c r="V76" s="11"/>
    </row>
    <row r="77" spans="1:22" ht="15" customHeight="1" x14ac:dyDescent="0.3">
      <c r="A77" s="11"/>
      <c r="B77" s="11"/>
      <c r="C77" s="11"/>
      <c r="D77" s="98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52"/>
      <c r="R77" s="11"/>
      <c r="S77" s="11"/>
      <c r="T77" s="11"/>
      <c r="U77" s="11"/>
      <c r="V77" s="11"/>
    </row>
    <row r="78" spans="1:22" ht="15" customHeight="1" x14ac:dyDescent="0.3">
      <c r="A78" s="11"/>
      <c r="B78" s="11"/>
      <c r="C78" s="11"/>
      <c r="D78" s="98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52"/>
      <c r="R78" s="11"/>
      <c r="S78" s="11"/>
      <c r="T78" s="11"/>
      <c r="U78" s="11"/>
      <c r="V78" s="11"/>
    </row>
    <row r="79" spans="1:22" ht="15" customHeight="1" x14ac:dyDescent="0.3">
      <c r="A79" s="11"/>
      <c r="B79" s="11"/>
      <c r="C79" s="11"/>
      <c r="D79" s="98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52"/>
      <c r="R79" s="11"/>
      <c r="S79" s="11"/>
      <c r="T79" s="11"/>
      <c r="U79" s="11"/>
      <c r="V79" s="11"/>
    </row>
    <row r="80" spans="1:22" ht="15" customHeight="1" x14ac:dyDescent="0.3">
      <c r="A80" s="11"/>
      <c r="B80" s="11"/>
      <c r="C80" s="11"/>
      <c r="D80" s="98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52"/>
      <c r="R80" s="11"/>
      <c r="S80" s="11"/>
      <c r="T80" s="11"/>
      <c r="U80" s="11"/>
      <c r="V80" s="11"/>
    </row>
    <row r="81" spans="1:22" ht="15" customHeight="1" x14ac:dyDescent="0.3">
      <c r="A81" s="11"/>
      <c r="B81" s="11"/>
      <c r="C81" s="11"/>
      <c r="D81" s="98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52"/>
      <c r="R81" s="11"/>
      <c r="S81" s="11"/>
      <c r="T81" s="11"/>
      <c r="U81" s="11"/>
      <c r="V81" s="11"/>
    </row>
    <row r="82" spans="1:22" ht="15" customHeight="1" x14ac:dyDescent="0.3">
      <c r="A82" s="11"/>
      <c r="B82" s="11"/>
      <c r="C82" s="11"/>
      <c r="D82" s="98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52"/>
      <c r="R82" s="11"/>
      <c r="S82" s="11"/>
      <c r="T82" s="11"/>
      <c r="U82" s="11"/>
      <c r="V82" s="11"/>
    </row>
    <row r="83" spans="1:22" ht="15" customHeight="1" x14ac:dyDescent="0.3">
      <c r="A83" s="11"/>
      <c r="B83" s="11"/>
      <c r="C83" s="11"/>
      <c r="D83" s="98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52"/>
      <c r="R83" s="11"/>
      <c r="S83" s="11"/>
      <c r="T83" s="11"/>
      <c r="U83" s="11"/>
      <c r="V83" s="11"/>
    </row>
    <row r="84" spans="1:22" ht="15" customHeight="1" x14ac:dyDescent="0.3">
      <c r="A84" s="11"/>
      <c r="B84" s="11"/>
      <c r="C84" s="11"/>
      <c r="D84" s="98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52"/>
      <c r="R84" s="11"/>
      <c r="S84" s="11"/>
      <c r="T84" s="11"/>
      <c r="U84" s="11"/>
      <c r="V84" s="11"/>
    </row>
    <row r="85" spans="1:22" ht="15" customHeight="1" x14ac:dyDescent="0.3">
      <c r="A85" s="11"/>
      <c r="B85" s="11"/>
      <c r="C85" s="11"/>
      <c r="D85" s="98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52"/>
      <c r="R85" s="11"/>
      <c r="S85" s="11"/>
      <c r="T85" s="11"/>
      <c r="U85" s="11"/>
      <c r="V85" s="11"/>
    </row>
    <row r="86" spans="1:22" ht="15" customHeight="1" x14ac:dyDescent="0.3">
      <c r="A86" s="11"/>
      <c r="B86" s="11"/>
      <c r="C86" s="11"/>
      <c r="D86" s="98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52"/>
      <c r="R86" s="11"/>
      <c r="S86" s="11"/>
      <c r="T86" s="11"/>
      <c r="U86" s="11"/>
      <c r="V86" s="11"/>
    </row>
    <row r="87" spans="1:22" ht="15" customHeight="1" x14ac:dyDescent="0.3">
      <c r="A87" s="11"/>
      <c r="B87" s="11"/>
      <c r="C87" s="11"/>
      <c r="D87" s="98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52"/>
      <c r="R87" s="11"/>
      <c r="S87" s="11"/>
      <c r="T87" s="11"/>
      <c r="U87" s="11"/>
      <c r="V87" s="11"/>
    </row>
    <row r="88" spans="1:22" ht="15" customHeight="1" x14ac:dyDescent="0.3">
      <c r="A88" s="11"/>
      <c r="B88" s="11"/>
      <c r="C88" s="11"/>
      <c r="D88" s="98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52"/>
      <c r="R88" s="11"/>
      <c r="S88" s="11"/>
      <c r="T88" s="11"/>
      <c r="U88" s="11"/>
      <c r="V88" s="11"/>
    </row>
    <row r="89" spans="1:22" ht="15" customHeight="1" x14ac:dyDescent="0.3">
      <c r="A89" s="11"/>
      <c r="B89" s="11"/>
      <c r="C89" s="11"/>
      <c r="D89" s="98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52"/>
      <c r="R89" s="11"/>
      <c r="S89" s="11"/>
      <c r="T89" s="11"/>
      <c r="U89" s="11"/>
      <c r="V89" s="11"/>
    </row>
    <row r="90" spans="1:22" ht="15" customHeight="1" x14ac:dyDescent="0.3">
      <c r="A90" s="11"/>
      <c r="B90" s="11"/>
      <c r="C90" s="11"/>
      <c r="D90" s="98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52"/>
      <c r="R90" s="11"/>
      <c r="S90" s="11"/>
      <c r="T90" s="11"/>
      <c r="U90" s="11"/>
      <c r="V90" s="11"/>
    </row>
    <row r="91" spans="1:22" ht="15" customHeight="1" x14ac:dyDescent="0.3">
      <c r="A91" s="11"/>
      <c r="B91" s="11"/>
      <c r="C91" s="11"/>
      <c r="D91" s="98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52"/>
      <c r="R91" s="11"/>
      <c r="S91" s="11"/>
      <c r="T91" s="11"/>
      <c r="U91" s="11"/>
      <c r="V91" s="11"/>
    </row>
    <row r="92" spans="1:22" ht="15" customHeight="1" x14ac:dyDescent="0.3">
      <c r="A92" s="11"/>
      <c r="B92" s="11"/>
      <c r="C92" s="11"/>
      <c r="D92" s="98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52"/>
      <c r="R92" s="11"/>
      <c r="S92" s="11"/>
      <c r="T92" s="11"/>
      <c r="U92" s="11"/>
      <c r="V92" s="11"/>
    </row>
    <row r="93" spans="1:22" ht="15" customHeight="1" x14ac:dyDescent="0.3">
      <c r="A93" s="11"/>
      <c r="B93" s="11"/>
      <c r="C93" s="11"/>
      <c r="D93" s="98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52"/>
      <c r="R93" s="11"/>
      <c r="S93" s="11"/>
      <c r="T93" s="11"/>
      <c r="U93" s="11"/>
      <c r="V93" s="11"/>
    </row>
    <row r="94" spans="1:22" ht="15" customHeight="1" x14ac:dyDescent="0.3">
      <c r="A94" s="11"/>
      <c r="B94" s="11"/>
      <c r="C94" s="11"/>
      <c r="D94" s="98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52"/>
      <c r="R94" s="11"/>
      <c r="S94" s="11"/>
      <c r="T94" s="11"/>
      <c r="U94" s="11"/>
      <c r="V94" s="11"/>
    </row>
    <row r="95" spans="1:22" ht="15" customHeight="1" x14ac:dyDescent="0.3">
      <c r="A95" s="11"/>
      <c r="B95" s="11"/>
      <c r="C95" s="11"/>
      <c r="D95" s="98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52"/>
      <c r="R95" s="11"/>
      <c r="S95" s="11"/>
      <c r="T95" s="11"/>
      <c r="U95" s="11"/>
      <c r="V95" s="11"/>
    </row>
    <row r="96" spans="1:22" ht="15" customHeight="1" x14ac:dyDescent="0.3">
      <c r="A96" s="11"/>
      <c r="B96" s="11"/>
      <c r="C96" s="11"/>
      <c r="D96" s="98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52"/>
      <c r="R96" s="11"/>
      <c r="S96" s="11"/>
      <c r="T96" s="11"/>
      <c r="U96" s="11"/>
      <c r="V96" s="11"/>
    </row>
    <row r="97" spans="1:22" ht="15" customHeight="1" x14ac:dyDescent="0.3">
      <c r="A97" s="11"/>
      <c r="B97" s="11"/>
      <c r="C97" s="11"/>
      <c r="D97" s="98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52"/>
      <c r="R97" s="11"/>
      <c r="S97" s="11"/>
      <c r="T97" s="11"/>
      <c r="U97" s="11"/>
      <c r="V97" s="11"/>
    </row>
    <row r="98" spans="1:22" ht="15" customHeight="1" x14ac:dyDescent="0.3">
      <c r="A98" s="11"/>
      <c r="B98" s="11"/>
      <c r="C98" s="11"/>
      <c r="D98" s="98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52"/>
      <c r="R98" s="11"/>
      <c r="S98" s="11"/>
      <c r="T98" s="11"/>
      <c r="U98" s="11"/>
      <c r="V98" s="11"/>
    </row>
    <row r="99" spans="1:22" ht="15" customHeight="1" x14ac:dyDescent="0.3">
      <c r="A99" s="11"/>
      <c r="B99" s="11"/>
      <c r="C99" s="11"/>
      <c r="D99" s="98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52"/>
      <c r="R99" s="11"/>
      <c r="S99" s="11"/>
      <c r="T99" s="11"/>
      <c r="U99" s="11"/>
      <c r="V99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2022-06-28T06:22:04Z</cp:lastPrinted>
  <dcterms:created xsi:type="dcterms:W3CDTF">2022-06-10T14:11:52Z</dcterms:created>
  <dcterms:modified xsi:type="dcterms:W3CDTF">2025-05-28T08:27:13Z</dcterms:modified>
</cp:coreProperties>
</file>