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nkaj_File_work\Excel\Pankaj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3" i="1" l="1"/>
  <c r="O18" i="1" l="1"/>
  <c r="Q12" i="1" l="1"/>
  <c r="Q11" i="1"/>
  <c r="R13" i="1"/>
  <c r="R7" i="1"/>
  <c r="U14" i="1" l="1"/>
  <c r="G14" i="1"/>
  <c r="G9" i="1"/>
  <c r="L9" i="1" s="1"/>
  <c r="M14" i="1" l="1"/>
  <c r="H14" i="1"/>
  <c r="J14" i="1"/>
  <c r="P14" i="1"/>
  <c r="E15" i="1" s="1"/>
  <c r="K14" i="1"/>
  <c r="L14" i="1"/>
  <c r="M9" i="1"/>
  <c r="H9" i="1"/>
  <c r="J9" i="1"/>
  <c r="K9" i="1"/>
  <c r="N8" i="1"/>
  <c r="N18" i="1" s="1"/>
  <c r="Q15" i="1" l="1"/>
  <c r="I14" i="1"/>
  <c r="Q14" i="1" s="1"/>
  <c r="I9" i="1"/>
  <c r="P9" i="1"/>
  <c r="X9" i="1"/>
  <c r="Q9" i="1" l="1"/>
  <c r="Z17" i="1"/>
  <c r="U13" i="1" l="1"/>
  <c r="X13" i="1" s="1"/>
  <c r="X8" i="1" l="1"/>
  <c r="X18" i="1" s="1"/>
  <c r="G8" i="1" l="1"/>
  <c r="K8" i="1" l="1"/>
  <c r="K18" i="1" s="1"/>
  <c r="L8" i="1"/>
  <c r="L18" i="1" s="1"/>
  <c r="M8" i="1"/>
  <c r="M18" i="1" s="1"/>
  <c r="J8" i="1"/>
  <c r="H8" i="1"/>
  <c r="P8" i="1" l="1"/>
  <c r="P18" i="1" s="1"/>
  <c r="I8" i="1"/>
  <c r="Q8" i="1" s="1"/>
  <c r="Q18" i="1" l="1"/>
  <c r="X19" i="1" s="1"/>
  <c r="P23" i="1" l="1"/>
</calcChain>
</file>

<file path=xl/sharedStrings.xml><?xml version="1.0" encoding="utf-8"?>
<sst xmlns="http://schemas.openxmlformats.org/spreadsheetml/2006/main" count="58" uniqueCount="53">
  <si>
    <t>Amount</t>
  </si>
  <si>
    <t>PAYMENT NOTE No.</t>
  </si>
  <si>
    <t>UTR</t>
  </si>
  <si>
    <t>SD (5%)</t>
  </si>
  <si>
    <t>Advance paid</t>
  </si>
  <si>
    <t>Pipe Laying work</t>
  </si>
  <si>
    <t>Total Paid Amount Rs. -</t>
  </si>
  <si>
    <t>Balance Payable Amount Rs. -</t>
  </si>
  <si>
    <t>M/s SM Bharat construction co.</t>
  </si>
  <si>
    <t xml:space="preserve">Bhandaura Village Pipe laying work </t>
  </si>
  <si>
    <t>29-03-2023 NEFT/AXISP00376153232/RIUP22/2763/SM BHARAT CONST 306479.00</t>
  </si>
  <si>
    <t>30-03-2023 NEFT/AXISP00376411976/RIUP22/2772/SM BHARAT CONST 97520.00</t>
  </si>
  <si>
    <t>RIUP22/2763</t>
  </si>
  <si>
    <t>RIUP22/2772</t>
  </si>
  <si>
    <t>29-04-2023 29-04-2023 NEFT/AXISP00385662368/SPUP23/0317/SM BHARAT CONST 333380.00</t>
  </si>
  <si>
    <t xml:space="preserve">Hold Amount Release </t>
  </si>
  <si>
    <t>16-05-2023 NEFT/AXISP00390411255/RIUP23/265/SM BHARAT CONSTR 99000.00</t>
  </si>
  <si>
    <t>Athia village Pipe line work</t>
  </si>
  <si>
    <t>Aadhar Card recovery</t>
  </si>
  <si>
    <t>RIUP23/265</t>
  </si>
  <si>
    <t>GST Release note</t>
  </si>
  <si>
    <t>SPUP23/0317</t>
  </si>
  <si>
    <t>RIUP23/2028</t>
  </si>
  <si>
    <t>15-09-2023 NEFT/AXISP00425358567/RIUP23/2028/SM BHARAT CONSTRUC/HDFC0009249 92050.00</t>
  </si>
  <si>
    <t>26-10-2023 NEFT/AXISP00437006013/RIUP23/2760/SM BHARAT CONSTRUC/HDFC0009249 75960.00</t>
  </si>
  <si>
    <t>11-09-2023 NEFT/AXISP00423685733/RIUP23/1464/SM BHARAT CONSTRUC/HDFC0009249 168000.00</t>
  </si>
  <si>
    <t>02-11-2023 NEFT/AXISP00439799509/RIUP23/3043/SM BHARAT CONSTRUC/HDFC0009249 274817.00</t>
  </si>
  <si>
    <t>Updated as on- 01-07-2024</t>
  </si>
  <si>
    <t>Advance / Surplus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</si>
  <si>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</si>
  <si>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</si>
  <si>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</si>
  <si>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</si>
  <si>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</si>
  <si>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</si>
  <si>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</si>
  <si>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</si>
  <si>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</si>
  <si>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</si>
  <si>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</si>
  <si>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</si>
  <si>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</si>
  <si>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</si>
  <si>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</si>
  <si>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</si>
  <si>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</si>
  <si>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</si>
  <si>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Hold the Amount because the Qty. is more then the DPR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</si>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</sst>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15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15" fontId="3" fillId="3" borderId="3" xfId="0" applyNumberFormat="1" applyFont="1" applyFill="1" applyBorder="1" applyAlignment="1">
      <alignment horizontal="center" vertical="center"/>
    </xf>
    <xf numFmtId="43" fontId="3" fillId="3" borderId="3" xfId="1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43" fontId="3" fillId="2" borderId="8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9" fontId="3" fillId="3" borderId="3" xfId="1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quotePrefix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43" fontId="3" fillId="2" borderId="4" xfId="1" applyNumberFormat="1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center" vertical="center" wrapText="1"/>
    </xf>
    <xf numFmtId="43" fontId="0" fillId="3" borderId="0" xfId="0" applyNumberFormat="1" applyFill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5" fillId="2" borderId="14" xfId="1" applyNumberFormat="1" applyFont="1" applyFill="1" applyBorder="1" applyAlignment="1">
      <alignment vertical="center"/>
    </xf>
    <xf numFmtId="43" fontId="5" fillId="2" borderId="15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43" fontId="0" fillId="2" borderId="16" xfId="0" applyNumberFormat="1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6" fillId="0" borderId="0" xfId="0" applyFont="1"/>
    <xf numFmtId="0" fontId="0" fillId="0" borderId="0" xfId="0" applyFont="1"/>
    <xf numFmtId="0" fontId="6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center" vertical="center" wrapText="1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3" fontId="7" fillId="2" borderId="8" xfId="1" applyNumberFormat="1" applyFont="1" applyFill="1" applyBorder="1" applyAlignment="1">
      <alignment horizontal="center" vertical="center"/>
    </xf>
    <xf numFmtId="43" fontId="6" fillId="2" borderId="8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zoomScaleNormal="100" workbookViewId="0">
      <selection activeCell="H17" sqref="H17"/>
    </sheetView>
  </sheetViews>
  <sheetFormatPr defaultColWidth="9" defaultRowHeight="24.95" customHeight="1" x14ac:dyDescent="0.25"/>
  <cols>
    <col min="1" max="1" width="9" style="5"/>
    <col min="2" max="2" width="30" style="5" customWidth="1"/>
    <col min="3" max="3" width="13.42578125" style="5" bestFit="1" customWidth="1"/>
    <col min="4" max="4" width="11.5703125" style="5" bestFit="1" customWidth="1"/>
    <col min="5" max="5" width="13.28515625" style="5" bestFit="1" customWidth="1"/>
    <col min="6" max="7" width="13.28515625" style="5" customWidth="1"/>
    <col min="8" max="8" width="14.7109375" style="17" customWidth="1"/>
    <col min="9" max="9" width="12.85546875" style="17" bestFit="1" customWidth="1"/>
    <col min="10" max="10" width="10.7109375" style="5" bestFit="1" customWidth="1"/>
    <col min="11" max="12" width="12.28515625" style="5" customWidth="1"/>
    <col min="13" max="13" width="13.85546875" style="5" customWidth="1"/>
    <col min="14" max="14" width="15.28515625" style="5" customWidth="1"/>
    <col min="15" max="15" width="13.42578125" style="5" customWidth="1"/>
    <col min="16" max="16" width="14.85546875" style="5" customWidth="1"/>
    <col min="17" max="17" width="17" style="5" bestFit="1" customWidth="1"/>
    <col min="18" max="18" width="8.42578125" style="5" bestFit="1" customWidth="1"/>
    <col min="19" max="19" width="21.7109375" style="5" bestFit="1" customWidth="1"/>
    <col min="20" max="20" width="12.7109375" style="5" bestFit="1" customWidth="1"/>
    <col min="21" max="21" width="14.5703125" style="5" bestFit="1" customWidth="1"/>
    <col min="22" max="23" width="14.5703125" style="5" customWidth="1"/>
    <col min="24" max="24" width="19.140625" style="5" bestFit="1" customWidth="1"/>
    <col min="25" max="25" width="92.7109375" style="5" customWidth="1"/>
    <col min="26" max="26" width="15" style="5" customWidth="1"/>
    <col min="27" max="16384" width="9" style="5"/>
  </cols>
  <sheetData>
    <row r="1" spans="1:26" ht="24.95" customHeight="1" x14ac:dyDescent="0.25">
      <c r="A1" s="56" t="s">
        <v>29</v>
      </c>
      <c r="B1" s="4" t="s">
        <v>8</v>
      </c>
      <c r="E1" s="6"/>
      <c r="F1" s="6"/>
      <c r="G1" s="6"/>
      <c r="H1" s="7"/>
      <c r="I1" s="7"/>
    </row>
    <row r="2" spans="1:26" ht="24.95" customHeight="1" x14ac:dyDescent="0.25">
      <c r="A2" s="56" t="s">
        <v>30</v>
      </c>
      <c r="B2" s="57" t="s">
        <v>33</v>
      </c>
      <c r="C2" s="8"/>
      <c r="D2" s="8" t="s">
        <v>8</v>
      </c>
      <c r="G2" s="9"/>
      <c r="I2" s="9" t="s">
        <v>5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6" ht="24.95" customHeight="1" thickBot="1" x14ac:dyDescent="0.3">
      <c r="A3" s="56" t="s">
        <v>31</v>
      </c>
      <c r="B3" s="57" t="s">
        <v>34</v>
      </c>
      <c r="C3" s="8"/>
      <c r="D3" s="8"/>
      <c r="G3" s="9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6" ht="24.95" customHeight="1" thickBot="1" x14ac:dyDescent="0.3">
      <c r="A4" s="56" t="s">
        <v>32</v>
      </c>
      <c r="B4" s="57" t="s">
        <v>34</v>
      </c>
      <c r="C4" s="11"/>
      <c r="D4" s="11"/>
      <c r="E4" s="11"/>
      <c r="F4" s="10"/>
      <c r="G4" s="10"/>
      <c r="H4" s="12"/>
      <c r="I4" s="12"/>
      <c r="J4" s="10"/>
      <c r="K4" s="10"/>
      <c r="L4" s="10"/>
      <c r="M4" s="10"/>
      <c r="N4" s="10"/>
      <c r="O4" s="10"/>
      <c r="S4" s="10"/>
      <c r="T4" s="13"/>
      <c r="U4" s="13"/>
      <c r="V4" s="13"/>
      <c r="W4" s="13"/>
      <c r="X4" s="13"/>
      <c r="Y4" s="13"/>
    </row>
    <row r="5" spans="1:26" s="18" customFormat="1" ht="24.95" customHeight="1" thickBot="1" x14ac:dyDescent="0.3">
      <c r="A5" s="58" t="s">
        <v>35</v>
      </c>
      <c r="B5" s="59" t="s">
        <v>36</v>
      </c>
      <c r="C5" s="60" t="s">
        <v>37</v>
      </c>
      <c r="D5" s="61" t="s">
        <v>38</v>
      </c>
      <c r="E5" s="59" t="s">
        <v>39</v>
      </c>
      <c r="F5" s="59" t="s">
        <v>40</v>
      </c>
      <c r="G5" s="61" t="s">
        <v>41</v>
      </c>
      <c r="H5" s="62" t="s">
        <v>42</v>
      </c>
      <c r="I5" s="63" t="s">
        <v>0</v>
      </c>
      <c r="J5" s="59" t="s">
        <v>43</v>
      </c>
      <c r="K5" s="59" t="s">
        <v>44</v>
      </c>
      <c r="L5" s="59" t="s">
        <v>45</v>
      </c>
      <c r="M5" s="59" t="s">
        <v>46</v>
      </c>
      <c r="N5" s="24" t="s">
        <v>47</v>
      </c>
      <c r="O5" s="24" t="s">
        <v>18</v>
      </c>
      <c r="P5" s="59" t="s">
        <v>48</v>
      </c>
      <c r="Q5" s="59" t="s">
        <v>49</v>
      </c>
      <c r="R5" s="1"/>
      <c r="S5" s="23" t="s">
        <v>1</v>
      </c>
      <c r="T5" s="59" t="s">
        <v>50</v>
      </c>
      <c r="U5" s="59" t="s">
        <v>51</v>
      </c>
      <c r="V5" s="22" t="s">
        <v>3</v>
      </c>
      <c r="W5" s="23" t="s">
        <v>4</v>
      </c>
      <c r="X5" s="59" t="s">
        <v>52</v>
      </c>
      <c r="Y5" s="59" t="s">
        <v>2</v>
      </c>
    </row>
    <row r="6" spans="1:26" ht="24.95" customHeight="1" x14ac:dyDescent="0.25">
      <c r="B6" s="25"/>
      <c r="C6" s="25"/>
      <c r="D6" s="25"/>
      <c r="E6" s="25"/>
      <c r="F6" s="25"/>
      <c r="G6" s="25"/>
      <c r="H6" s="26">
        <v>0.18</v>
      </c>
      <c r="I6" s="25"/>
      <c r="J6" s="26">
        <v>0.01</v>
      </c>
      <c r="K6" s="26">
        <v>0.05</v>
      </c>
      <c r="L6" s="26">
        <v>0.05</v>
      </c>
      <c r="M6" s="26">
        <v>0.1</v>
      </c>
      <c r="N6" s="26"/>
      <c r="O6" s="26"/>
      <c r="P6" s="26">
        <v>0.18</v>
      </c>
      <c r="Q6" s="25"/>
      <c r="R6" s="27"/>
      <c r="S6" s="25"/>
      <c r="T6" s="25"/>
      <c r="U6" s="26">
        <v>0.02</v>
      </c>
      <c r="V6" s="26">
        <v>0.05</v>
      </c>
      <c r="W6" s="25"/>
      <c r="X6" s="25"/>
      <c r="Y6" s="25"/>
    </row>
    <row r="7" spans="1:26" s="19" customFormat="1" ht="24.95" customHeight="1" x14ac:dyDescent="0.25">
      <c r="B7" s="21"/>
      <c r="C7" s="21"/>
      <c r="D7" s="21"/>
      <c r="E7" s="21"/>
      <c r="F7" s="21"/>
      <c r="G7" s="21"/>
      <c r="H7" s="28"/>
      <c r="I7" s="21"/>
      <c r="J7" s="28"/>
      <c r="K7" s="28"/>
      <c r="L7" s="28"/>
      <c r="M7" s="28"/>
      <c r="N7" s="28"/>
      <c r="O7" s="28"/>
      <c r="P7" s="28"/>
      <c r="Q7" s="21"/>
      <c r="R7" s="31">
        <f>A8</f>
        <v>55626</v>
      </c>
      <c r="S7" s="21"/>
      <c r="T7" s="21"/>
      <c r="U7" s="28"/>
      <c r="V7" s="28"/>
      <c r="W7" s="21"/>
      <c r="X7" s="21"/>
      <c r="Y7" s="21"/>
    </row>
    <row r="8" spans="1:26" ht="24.95" customHeight="1" x14ac:dyDescent="0.25">
      <c r="A8" s="5">
        <v>55626</v>
      </c>
      <c r="B8" s="29" t="s">
        <v>9</v>
      </c>
      <c r="C8" s="2">
        <v>45005</v>
      </c>
      <c r="D8" s="30">
        <v>1</v>
      </c>
      <c r="E8" s="14">
        <v>511389.9</v>
      </c>
      <c r="F8" s="14">
        <v>0</v>
      </c>
      <c r="G8" s="14">
        <f>E8-F8</f>
        <v>511389.9</v>
      </c>
      <c r="H8" s="14">
        <f>ROUND(G8*H6,0)</f>
        <v>92050</v>
      </c>
      <c r="I8" s="14">
        <f>G8+H8</f>
        <v>603439.9</v>
      </c>
      <c r="J8" s="14">
        <f>ROUND(G8*$J$6,)</f>
        <v>5114</v>
      </c>
      <c r="K8" s="14">
        <f>ROUND(G8*$K$6,)</f>
        <v>25569</v>
      </c>
      <c r="L8" s="14">
        <f>ROUND(G8*5%,)</f>
        <v>25569</v>
      </c>
      <c r="M8" s="14">
        <f>ROUND(G8*$M$6,)</f>
        <v>51139</v>
      </c>
      <c r="N8" s="14">
        <f>88553+5256+3711.4</f>
        <v>97520.4</v>
      </c>
      <c r="O8" s="14"/>
      <c r="P8" s="14">
        <f>H8</f>
        <v>92050</v>
      </c>
      <c r="Q8" s="14">
        <f>ROUND(I8-SUM(J8:P8),0)</f>
        <v>306479</v>
      </c>
      <c r="R8" s="33"/>
      <c r="S8" s="14" t="s">
        <v>12</v>
      </c>
      <c r="T8" s="14">
        <v>306479</v>
      </c>
      <c r="U8" s="14">
        <v>0</v>
      </c>
      <c r="V8" s="14"/>
      <c r="W8" s="14"/>
      <c r="X8" s="14">
        <f t="shared" ref="X8" si="0">ROUND(T8-U8-V8-W8,0)</f>
        <v>306479</v>
      </c>
      <c r="Y8" s="32" t="s">
        <v>10</v>
      </c>
    </row>
    <row r="9" spans="1:26" ht="24.95" customHeight="1" x14ac:dyDescent="0.25">
      <c r="A9" s="5">
        <v>55626</v>
      </c>
      <c r="B9" s="29" t="s">
        <v>9</v>
      </c>
      <c r="C9" s="2">
        <v>45035</v>
      </c>
      <c r="D9" s="30">
        <v>2</v>
      </c>
      <c r="E9" s="14">
        <v>422000.9</v>
      </c>
      <c r="F9" s="14">
        <v>0</v>
      </c>
      <c r="G9" s="14">
        <f>E9-F9</f>
        <v>422000.9</v>
      </c>
      <c r="H9" s="14">
        <f>ROUND(G9*H6,0)</f>
        <v>75960</v>
      </c>
      <c r="I9" s="14">
        <f>G9+H9</f>
        <v>497960.9</v>
      </c>
      <c r="J9" s="14">
        <f>ROUND(G9*$J$6,)</f>
        <v>4220</v>
      </c>
      <c r="K9" s="14">
        <f>ROUND(G9*$K$6,)</f>
        <v>21100</v>
      </c>
      <c r="L9" s="14">
        <f>ROUND(G9*5%,)</f>
        <v>21100</v>
      </c>
      <c r="M9" s="14">
        <f>ROUND(G9*$M$6,)</f>
        <v>42200</v>
      </c>
      <c r="N9" s="14">
        <v>0</v>
      </c>
      <c r="O9" s="14"/>
      <c r="P9" s="14">
        <f>H9</f>
        <v>75960</v>
      </c>
      <c r="Q9" s="14">
        <f>ROUND(I9-SUM(J9:P9),0)</f>
        <v>333381</v>
      </c>
      <c r="R9" s="33"/>
      <c r="S9" s="14" t="s">
        <v>13</v>
      </c>
      <c r="T9" s="14">
        <v>97520</v>
      </c>
      <c r="U9" s="14">
        <v>0</v>
      </c>
      <c r="V9" s="14"/>
      <c r="W9" s="14"/>
      <c r="X9" s="14">
        <f t="shared" ref="X9" si="1">ROUND(T9-U9-V9-W9,0)</f>
        <v>97520</v>
      </c>
      <c r="Y9" s="32" t="s">
        <v>11</v>
      </c>
    </row>
    <row r="10" spans="1:26" ht="24.95" customHeight="1" x14ac:dyDescent="0.25">
      <c r="A10" s="5">
        <v>55626</v>
      </c>
      <c r="B10" s="29" t="s">
        <v>15</v>
      </c>
      <c r="C10" s="2"/>
      <c r="D10" s="34">
        <v>1</v>
      </c>
      <c r="E10" s="14">
        <v>97520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97520</v>
      </c>
      <c r="R10" s="33"/>
      <c r="S10" s="14" t="s">
        <v>21</v>
      </c>
      <c r="T10" s="14">
        <v>333380</v>
      </c>
      <c r="U10" s="14">
        <v>0</v>
      </c>
      <c r="V10" s="14">
        <v>0</v>
      </c>
      <c r="W10" s="14">
        <v>0</v>
      </c>
      <c r="X10" s="14">
        <v>333380</v>
      </c>
      <c r="Y10" s="32" t="s">
        <v>14</v>
      </c>
    </row>
    <row r="11" spans="1:26" ht="24.95" customHeight="1" x14ac:dyDescent="0.25">
      <c r="A11" s="5">
        <v>55626</v>
      </c>
      <c r="B11" s="29" t="s">
        <v>20</v>
      </c>
      <c r="C11" s="2">
        <v>45177</v>
      </c>
      <c r="D11" s="34">
        <v>1</v>
      </c>
      <c r="E11" s="14">
        <v>92050</v>
      </c>
      <c r="F11" s="14"/>
      <c r="G11" s="14"/>
      <c r="H11" s="14"/>
      <c r="I11" s="14"/>
      <c r="J11" s="14"/>
      <c r="K11" s="14"/>
      <c r="L11" s="14"/>
      <c r="M11" s="14"/>
      <c r="N11" s="14"/>
      <c r="O11" s="35"/>
      <c r="P11" s="14"/>
      <c r="Q11" s="14">
        <f>E11</f>
        <v>92050</v>
      </c>
      <c r="R11" s="33"/>
      <c r="S11" s="14" t="s">
        <v>22</v>
      </c>
      <c r="T11" s="14">
        <v>92050</v>
      </c>
      <c r="U11" s="14"/>
      <c r="V11" s="14">
        <v>0</v>
      </c>
      <c r="W11" s="14">
        <v>0</v>
      </c>
      <c r="X11" s="14">
        <v>92050</v>
      </c>
      <c r="Y11" s="32" t="s">
        <v>23</v>
      </c>
    </row>
    <row r="12" spans="1:26" ht="24.95" customHeight="1" x14ac:dyDescent="0.25">
      <c r="A12" s="5">
        <v>55626</v>
      </c>
      <c r="B12" s="29" t="s">
        <v>20</v>
      </c>
      <c r="C12" s="2">
        <v>45183</v>
      </c>
      <c r="D12" s="34">
        <v>2</v>
      </c>
      <c r="E12" s="14">
        <v>75960</v>
      </c>
      <c r="F12" s="14"/>
      <c r="G12" s="14"/>
      <c r="H12" s="14"/>
      <c r="I12" s="14"/>
      <c r="J12" s="14"/>
      <c r="K12" s="14"/>
      <c r="L12" s="14"/>
      <c r="M12" s="14"/>
      <c r="N12" s="14"/>
      <c r="O12" s="35"/>
      <c r="P12" s="14"/>
      <c r="Q12" s="14">
        <f>E12</f>
        <v>75960</v>
      </c>
      <c r="R12" s="33"/>
      <c r="S12" s="14"/>
      <c r="T12" s="14"/>
      <c r="U12" s="14"/>
      <c r="V12" s="14"/>
      <c r="W12" s="14"/>
      <c r="X12" s="14">
        <v>75960</v>
      </c>
      <c r="Y12" s="32" t="s">
        <v>24</v>
      </c>
    </row>
    <row r="13" spans="1:26" s="19" customFormat="1" ht="24.95" customHeight="1" x14ac:dyDescent="0.25">
      <c r="B13" s="36"/>
      <c r="C13" s="20"/>
      <c r="D13" s="37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31">
        <f>A14</f>
        <v>54424</v>
      </c>
      <c r="S13" s="21"/>
      <c r="T13" s="21"/>
      <c r="U13" s="21">
        <f>T13*$U$6</f>
        <v>0</v>
      </c>
      <c r="V13" s="21">
        <v>0</v>
      </c>
      <c r="W13" s="21">
        <v>0</v>
      </c>
      <c r="X13" s="21">
        <f t="shared" ref="X13" si="2">ROUND(T13-U13-V13-W13,0)</f>
        <v>0</v>
      </c>
      <c r="Y13" s="38"/>
      <c r="Z13" s="41">
        <f>SUM(Q8:Q12)-SUM(X8:X12)</f>
        <v>1</v>
      </c>
    </row>
    <row r="14" spans="1:26" ht="24.95" customHeight="1" x14ac:dyDescent="0.25">
      <c r="A14" s="5">
        <v>54424</v>
      </c>
      <c r="B14" s="29" t="s">
        <v>17</v>
      </c>
      <c r="C14" s="2">
        <v>45143</v>
      </c>
      <c r="D14" s="30">
        <v>3</v>
      </c>
      <c r="E14" s="14">
        <v>857040.79</v>
      </c>
      <c r="F14" s="14">
        <v>0</v>
      </c>
      <c r="G14" s="14">
        <f>E14-F14</f>
        <v>857040.79</v>
      </c>
      <c r="H14" s="14">
        <f>ROUND(G14*H6,0)</f>
        <v>154267</v>
      </c>
      <c r="I14" s="14">
        <f>G14+H14</f>
        <v>1011307.79</v>
      </c>
      <c r="J14" s="14">
        <f>ROUND(G14*$J$6,)</f>
        <v>8570</v>
      </c>
      <c r="K14" s="14">
        <f>ROUND(G14*$K$6,)</f>
        <v>42852</v>
      </c>
      <c r="L14" s="14">
        <f>ROUND(G14*5%,)</f>
        <v>42852</v>
      </c>
      <c r="M14" s="14">
        <f>ROUND(G14*$M$6,)</f>
        <v>85704</v>
      </c>
      <c r="N14" s="14">
        <v>131246</v>
      </c>
      <c r="O14" s="14">
        <v>4000</v>
      </c>
      <c r="P14" s="14">
        <f>H14</f>
        <v>154267</v>
      </c>
      <c r="Q14" s="14">
        <f>ROUND(I14-SUM(J14:P14),0)</f>
        <v>541817</v>
      </c>
      <c r="R14" s="35"/>
      <c r="S14" s="14" t="s">
        <v>19</v>
      </c>
      <c r="T14" s="14">
        <v>100000</v>
      </c>
      <c r="U14" s="14">
        <f>T14*1%</f>
        <v>1000</v>
      </c>
      <c r="V14" s="14">
        <v>0</v>
      </c>
      <c r="W14" s="14">
        <v>0</v>
      </c>
      <c r="X14" s="14">
        <v>99000</v>
      </c>
      <c r="Y14" s="32" t="s">
        <v>16</v>
      </c>
    </row>
    <row r="15" spans="1:26" ht="24.95" customHeight="1" x14ac:dyDescent="0.25">
      <c r="A15" s="5">
        <v>54424</v>
      </c>
      <c r="B15" s="29" t="s">
        <v>20</v>
      </c>
      <c r="C15" s="2"/>
      <c r="D15" s="34">
        <v>3</v>
      </c>
      <c r="E15" s="14">
        <f>P14</f>
        <v>154267</v>
      </c>
      <c r="F15" s="14"/>
      <c r="G15" s="14"/>
      <c r="H15" s="14"/>
      <c r="I15" s="14"/>
      <c r="J15" s="14"/>
      <c r="K15" s="14"/>
      <c r="L15" s="14"/>
      <c r="M15" s="14"/>
      <c r="N15" s="14"/>
      <c r="O15" s="35"/>
      <c r="P15" s="14"/>
      <c r="Q15" s="14">
        <f>E15</f>
        <v>154267</v>
      </c>
      <c r="R15" s="35"/>
      <c r="S15" s="14"/>
      <c r="T15" s="14"/>
      <c r="U15" s="14"/>
      <c r="V15" s="14"/>
      <c r="W15" s="14"/>
      <c r="X15" s="14">
        <v>168000</v>
      </c>
      <c r="Y15" s="32" t="s">
        <v>25</v>
      </c>
    </row>
    <row r="16" spans="1:26" ht="24.95" customHeight="1" x14ac:dyDescent="0.25">
      <c r="A16" s="5">
        <v>54424</v>
      </c>
      <c r="B16" s="29"/>
      <c r="C16" s="2"/>
      <c r="D16" s="30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35"/>
      <c r="S16" s="14"/>
      <c r="T16" s="14"/>
      <c r="U16" s="14"/>
      <c r="V16" s="14"/>
      <c r="W16" s="14"/>
      <c r="X16" s="14">
        <v>274817</v>
      </c>
      <c r="Y16" s="32" t="s">
        <v>26</v>
      </c>
    </row>
    <row r="17" spans="1:26" ht="24.95" customHeight="1" thickBot="1" x14ac:dyDescent="0.3">
      <c r="A17" s="5">
        <v>54424</v>
      </c>
      <c r="B17" s="3"/>
      <c r="C17" s="3"/>
      <c r="D17" s="3"/>
      <c r="E17" s="39"/>
      <c r="F17" s="39"/>
      <c r="G17" s="39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40"/>
      <c r="S17" s="16"/>
      <c r="T17" s="16"/>
      <c r="U17" s="16"/>
      <c r="V17" s="16"/>
      <c r="W17" s="16"/>
      <c r="X17" s="16"/>
      <c r="Y17" s="16"/>
      <c r="Z17" s="41">
        <f>SUM(Q14:Q17)-SUM(X14:X17)</f>
        <v>154267</v>
      </c>
    </row>
    <row r="18" spans="1:26" ht="24.95" customHeight="1" x14ac:dyDescent="0.25">
      <c r="A18" s="15"/>
      <c r="B18" s="42"/>
      <c r="C18" s="43"/>
      <c r="D18" s="43"/>
      <c r="E18" s="43"/>
      <c r="F18" s="43"/>
      <c r="G18" s="43"/>
      <c r="H18" s="43"/>
      <c r="I18" s="43"/>
      <c r="J18" s="43"/>
      <c r="K18" s="44">
        <f t="shared" ref="K18:O18" si="3">SUM(K8:K17)</f>
        <v>89521</v>
      </c>
      <c r="L18" s="44">
        <f t="shared" si="3"/>
        <v>89521</v>
      </c>
      <c r="M18" s="44">
        <f t="shared" si="3"/>
        <v>179043</v>
      </c>
      <c r="N18" s="44">
        <f t="shared" si="3"/>
        <v>228766.4</v>
      </c>
      <c r="O18" s="44">
        <f t="shared" si="3"/>
        <v>4000</v>
      </c>
      <c r="P18" s="44">
        <f>SUM(P8:P17)</f>
        <v>322277</v>
      </c>
      <c r="Q18" s="44">
        <f>SUM(Q8:Q17)</f>
        <v>1601474</v>
      </c>
      <c r="R18" s="43"/>
      <c r="S18" s="43"/>
      <c r="T18" s="43"/>
      <c r="U18" s="44" t="s">
        <v>6</v>
      </c>
      <c r="V18" s="44"/>
      <c r="W18" s="43"/>
      <c r="X18" s="45">
        <f>SUM(X6:X17)</f>
        <v>1447206</v>
      </c>
      <c r="Y18" s="46"/>
    </row>
    <row r="19" spans="1:26" ht="24.95" customHeight="1" thickBot="1" x14ac:dyDescent="0.3">
      <c r="A19" s="15"/>
      <c r="B19" s="47"/>
      <c r="C19" s="48"/>
      <c r="D19" s="48"/>
      <c r="E19" s="48"/>
      <c r="F19" s="48"/>
      <c r="G19" s="48"/>
      <c r="H19" s="48"/>
      <c r="I19" s="48"/>
      <c r="J19" s="48"/>
      <c r="K19" s="49"/>
      <c r="L19" s="49"/>
      <c r="M19" s="49"/>
      <c r="N19" s="49"/>
      <c r="O19" s="48"/>
      <c r="P19" s="49"/>
      <c r="Q19" s="48"/>
      <c r="R19" s="48"/>
      <c r="S19" s="48"/>
      <c r="T19" s="48"/>
      <c r="U19" s="49" t="s">
        <v>7</v>
      </c>
      <c r="V19" s="49"/>
      <c r="W19" s="48"/>
      <c r="X19" s="50">
        <f>Q18-X18</f>
        <v>154268</v>
      </c>
      <c r="Y19" s="51"/>
    </row>
    <row r="21" spans="1:26" ht="24.95" customHeight="1" thickBot="1" x14ac:dyDescent="0.3"/>
    <row r="22" spans="1:26" ht="24.95" customHeight="1" x14ac:dyDescent="0.25">
      <c r="O22" s="54" t="s">
        <v>27</v>
      </c>
      <c r="P22" s="55"/>
    </row>
    <row r="23" spans="1:26" ht="24.95" customHeight="1" thickBot="1" x14ac:dyDescent="0.3">
      <c r="O23" s="52" t="s">
        <v>28</v>
      </c>
      <c r="P23" s="53">
        <f>X19</f>
        <v>154268</v>
      </c>
    </row>
  </sheetData>
  <mergeCells count="1">
    <mergeCell ref="O22:P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2025-05-27T06:00:35Z</dcterms:modified>
</cp:coreProperties>
</file>