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1" l="1"/>
  <c r="B39" i="1" l="1"/>
  <c r="P8" i="1"/>
  <c r="P12" i="1"/>
  <c r="G31" i="1"/>
  <c r="J31" i="1" s="1"/>
  <c r="Q30" i="1"/>
  <c r="G30" i="1"/>
  <c r="J30" i="1" s="1"/>
  <c r="R34" i="1"/>
  <c r="Q7" i="1"/>
  <c r="Q11" i="1"/>
  <c r="Q15" i="1"/>
  <c r="Q21" i="1"/>
  <c r="Q25" i="1"/>
  <c r="G26" i="1"/>
  <c r="G25" i="1"/>
  <c r="H25" i="1" s="1"/>
  <c r="N25" i="1" s="1"/>
  <c r="G16" i="1"/>
  <c r="G15" i="1"/>
  <c r="H15" i="1" s="1"/>
  <c r="N15" i="1" s="1"/>
  <c r="G22" i="1"/>
  <c r="J22" i="1" s="1"/>
  <c r="G21" i="1"/>
  <c r="H21" i="1" s="1"/>
  <c r="K30" i="1" l="1"/>
  <c r="K31" i="1"/>
  <c r="H30" i="1"/>
  <c r="N30" i="1" s="1"/>
  <c r="H31" i="1"/>
  <c r="N31" i="1" s="1"/>
  <c r="J25" i="1"/>
  <c r="I25" i="1"/>
  <c r="J26" i="1"/>
  <c r="K26" i="1"/>
  <c r="K25" i="1"/>
  <c r="H26" i="1"/>
  <c r="N26" i="1" s="1"/>
  <c r="E27" i="1" s="1"/>
  <c r="P27" i="1" s="1"/>
  <c r="N21" i="1"/>
  <c r="E23" i="1" s="1"/>
  <c r="P23" i="1" s="1"/>
  <c r="I21" i="1"/>
  <c r="J21" i="1"/>
  <c r="K21" i="1"/>
  <c r="H16" i="1"/>
  <c r="N16" i="1" s="1"/>
  <c r="E17" i="1" s="1"/>
  <c r="P17" i="1" s="1"/>
  <c r="J16" i="1"/>
  <c r="K16" i="1"/>
  <c r="J15" i="1"/>
  <c r="K15" i="1"/>
  <c r="I15" i="1"/>
  <c r="K22" i="1"/>
  <c r="H22" i="1"/>
  <c r="N22" i="1" s="1"/>
  <c r="E32" i="1" l="1"/>
  <c r="P32" i="1" s="1"/>
  <c r="I30" i="1"/>
  <c r="P30" i="1" s="1"/>
  <c r="T33" i="1" s="1"/>
  <c r="I31" i="1"/>
  <c r="P31" i="1" s="1"/>
  <c r="P25" i="1"/>
  <c r="T29" i="1" s="1"/>
  <c r="I26" i="1"/>
  <c r="P26" i="1" s="1"/>
  <c r="P21" i="1"/>
  <c r="I22" i="1"/>
  <c r="P22" i="1" s="1"/>
  <c r="P15" i="1"/>
  <c r="T20" i="1" s="1"/>
  <c r="I16" i="1"/>
  <c r="P16" i="1" s="1"/>
  <c r="T24" i="1" l="1"/>
  <c r="F11" i="1"/>
  <c r="G11" i="1" s="1"/>
  <c r="H11" i="1" l="1"/>
  <c r="N11" i="1" s="1"/>
  <c r="K11" i="1"/>
  <c r="J11" i="1"/>
  <c r="I11" i="1" l="1"/>
  <c r="P11" i="1" s="1"/>
  <c r="T14" i="1" s="1"/>
  <c r="G7" i="1" l="1"/>
  <c r="G10" i="1" l="1"/>
  <c r="M10" i="1" s="1"/>
  <c r="M34" i="1" s="1"/>
  <c r="L7" i="1" l="1"/>
  <c r="K7" i="1"/>
  <c r="H7" i="1"/>
  <c r="H10" i="1"/>
  <c r="J10" i="1"/>
  <c r="K10" i="1"/>
  <c r="L10" i="1"/>
  <c r="J7" i="1"/>
  <c r="K34" i="1" l="1"/>
  <c r="M42" i="1" s="1"/>
  <c r="L34" i="1"/>
  <c r="N10" i="1"/>
  <c r="I10" i="1"/>
  <c r="P10" i="1" l="1"/>
  <c r="N7" i="1"/>
  <c r="I7" i="1"/>
  <c r="N34" i="1" l="1"/>
  <c r="M45" i="1" s="1"/>
  <c r="P7" i="1"/>
  <c r="P34" i="1" s="1"/>
  <c r="R36" i="1" l="1"/>
  <c r="M43" i="1" s="1"/>
  <c r="T10" i="1"/>
  <c r="T34" i="1" s="1"/>
</calcChain>
</file>

<file path=xl/sharedStrings.xml><?xml version="1.0" encoding="utf-8"?>
<sst xmlns="http://schemas.openxmlformats.org/spreadsheetml/2006/main" count="74" uniqueCount="64">
  <si>
    <t>Amount</t>
  </si>
  <si>
    <t>UTR</t>
  </si>
  <si>
    <t>Balance Payable Amount Rs. -</t>
  </si>
  <si>
    <t>Total Paid Amount Rs. -</t>
  </si>
  <si>
    <t>JOHRA Village Driling Work</t>
  </si>
  <si>
    <t>20-06-2023 NEFT/AXISP00399713959/RIUP23/754/SURENDRA KUMAR ₹ 99,000.00</t>
  </si>
  <si>
    <t>GST Release note</t>
  </si>
  <si>
    <t>28-08-2023 NEFT/AXISP00418773020/RIUP23/1736/SURENDRA KUMAR/HDFC0004865 127070.00</t>
  </si>
  <si>
    <t>Morkukka Village Driling Work</t>
  </si>
  <si>
    <t>21-07-2023 NEFT/AXISP00408504476/RIUP23/1163/SURENDRA KUMAR 99000.00</t>
  </si>
  <si>
    <t>GST releae note</t>
  </si>
  <si>
    <t>17-10-2023 NEFT/AXISP00435088286/RIUP23/2144/SURENDRA KUMAR/HDFC0004865 165934.00</t>
  </si>
  <si>
    <t>08-11-2023 NEFT/AXISP00441999436/RIUP23/2910/SURENDRA KUMAR/HDFC0004865 50732.00</t>
  </si>
  <si>
    <t>24-11-2023 NEFT/AXISP00446428097/RIUP23/2911/SURENDRA KUMAR/HDFC0004865 43290.00</t>
  </si>
  <si>
    <t>SURENDRA KUMAR</t>
  </si>
  <si>
    <t>07-10-2024 NEFT/AXISP00550290989/RIUP24/2133/SURENDRA KUMAR/HDFC0004865 99000.00</t>
  </si>
  <si>
    <t>Advance Village Wise</t>
  </si>
  <si>
    <t>21-10-2024 NEFT/AXISP00556268904/RIUP24/2261/SURENDRA KUMAR/HDFC0004865 148500.00</t>
  </si>
  <si>
    <t>Total Hold</t>
  </si>
  <si>
    <t>Advance / Surplus</t>
  </si>
  <si>
    <t>Debit</t>
  </si>
  <si>
    <t>GST Remaining</t>
  </si>
  <si>
    <t>DPR Excess Hold</t>
  </si>
  <si>
    <t>20-12-2024 NEFT/AXISP00587058231/RIUP24/2604/SURENDRA KUMAR/HDFC0004865 20846.00</t>
  </si>
  <si>
    <t>20-12-2024 NEFT/AXISP00587058232/RIUP24/2605/SURENDRA KUMAR/HDFC0004865 20000.00</t>
  </si>
  <si>
    <t>20-12-2024 NEFT/AXISP00587058234/RIUP24/2687/SURENDRA KUMAR/HDFC0004865 100000.00</t>
  </si>
  <si>
    <t>23  &amp; 24</t>
  </si>
  <si>
    <t>Approach Road  Samauli Block Khatauli</t>
  </si>
  <si>
    <t>21  &amp; 22</t>
  </si>
  <si>
    <t>19  &amp; 20</t>
  </si>
  <si>
    <t>25 &amp; 26</t>
  </si>
  <si>
    <t>21-03-2025 NEFT/AXISP00636917552/RIUP24/3301/SURENDRA KUMAR/HDFC0004865 61,600.00</t>
  </si>
  <si>
    <t>21-03-2025 NEFT/AXISP00636917553/RIUP24/3300/SURENDRA KUMAR/HDFC0004865 1,43,134.00</t>
  </si>
  <si>
    <t>Updated on 04-04-2025</t>
  </si>
  <si>
    <t>05-04-2025 NEFT/AXISP00647017256/RIUP24/3453/SURENDRA KUMAR/HDFC0004865 29807.00</t>
  </si>
  <si>
    <t>05-04-2025 NEFT/AXISP00647017257/RIUP25/0027/SURENDRA KUMAR/HDFC0004865 15814.00</t>
  </si>
  <si>
    <t>05-04-2025 NEFT/AXISP00647017254/RIUP24/2688/SURENDRA KUMAR/HDFC0004865 35814.00</t>
  </si>
  <si>
    <t>05-04-2025 NEFT/AXISP00647017253/RIUP25/0013/SURENDRA KUMAR/HDFC0004865 36832.00</t>
  </si>
  <si>
    <t>05-04-2025 NEFT/AXISP00647017255/RIUP25/0028/SURENDRA KUMAR/HDFC0004865 56533.00</t>
  </si>
  <si>
    <t xml:space="preserve">subcontactor name </t>
  </si>
  <si>
    <t>state name</t>
  </si>
  <si>
    <t>district name</t>
  </si>
  <si>
    <t>block name</t>
  </si>
  <si>
    <t>Uttar Pradesh</t>
  </si>
  <si>
    <t>Muzaffarnagar</t>
  </si>
  <si>
    <t xml:space="preserve">Fahimpur Khurd village Approach Road -  work </t>
  </si>
  <si>
    <t>Samauli village Approach Road work   Samauli Block Khatauli</t>
  </si>
  <si>
    <t>Sardhan Dudhli village Construction Of Approach Road ,Area  Development  Valve Chambers  work Sardhan Dudhli  Block Khatauli</t>
  </si>
  <si>
    <t>Phulat village Construction Of Approach Road ,Area  Development  Valve Chambers work Phulat   Block Khatauli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</si>
  <si>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</si>
  <si>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</si>
  <si>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</si>
  <si>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</si>
  <si>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</si>
  <si>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</si>
  <si>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</si>
  <si>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</si>
  <si>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</si>
  <si>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</si>
  <si>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</si>
  <si>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PMC_No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</si>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</sst>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11"/>
      <color theme="1"/>
      <name val="Comic Sans MS"/>
      <family val="4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0" xfId="0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43" fontId="8" fillId="2" borderId="2" xfId="1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3" fontId="8" fillId="2" borderId="3" xfId="1" applyNumberFormat="1" applyFont="1" applyFill="1" applyBorder="1" applyAlignment="1">
      <alignment vertical="center"/>
    </xf>
    <xf numFmtId="43" fontId="9" fillId="2" borderId="3" xfId="1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9" fontId="3" fillId="2" borderId="3" xfId="1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43" fontId="8" fillId="2" borderId="5" xfId="1" applyNumberFormat="1" applyFont="1" applyFill="1" applyBorder="1" applyAlignment="1">
      <alignment vertical="center"/>
    </xf>
    <xf numFmtId="43" fontId="9" fillId="2" borderId="5" xfId="1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43" fontId="0" fillId="0" borderId="0" xfId="1" applyNumberFormat="1" applyFont="1" applyFill="1" applyBorder="1" applyAlignment="1">
      <alignment vertical="center"/>
    </xf>
    <xf numFmtId="43" fontId="2" fillId="0" borderId="0" xfId="1" applyNumberFormat="1" applyFont="1" applyFill="1" applyBorder="1" applyAlignment="1">
      <alignment vertical="center"/>
    </xf>
    <xf numFmtId="43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3" fontId="3" fillId="0" borderId="0" xfId="1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3" fontId="1" fillId="2" borderId="5" xfId="0" applyNumberFormat="1" applyFont="1" applyFill="1" applyBorder="1" applyAlignment="1">
      <alignment vertical="center"/>
    </xf>
    <xf numFmtId="0" fontId="6" fillId="2" borderId="5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15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3" fontId="8" fillId="2" borderId="1" xfId="1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2" xfId="0" applyFill="1" applyBorder="1" applyAlignment="1">
      <alignment vertical="center"/>
    </xf>
    <xf numFmtId="15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vertical="center"/>
    </xf>
    <xf numFmtId="43" fontId="8" fillId="4" borderId="2" xfId="1" applyNumberFormat="1" applyFont="1" applyFill="1" applyBorder="1" applyAlignment="1">
      <alignment vertical="center"/>
    </xf>
    <xf numFmtId="0" fontId="9" fillId="4" borderId="2" xfId="0" applyFont="1" applyFill="1" applyBorder="1" applyAlignment="1">
      <alignment horizontal="center" vertical="center" wrapText="1"/>
    </xf>
    <xf numFmtId="43" fontId="0" fillId="4" borderId="2" xfId="0" applyNumberFormat="1" applyFill="1" applyBorder="1" applyAlignment="1">
      <alignment vertical="center"/>
    </xf>
    <xf numFmtId="0" fontId="9" fillId="3" borderId="2" xfId="0" applyFont="1" applyFill="1" applyBorder="1" applyAlignment="1">
      <alignment horizontal="center" vertical="center" wrapText="1"/>
    </xf>
    <xf numFmtId="43" fontId="8" fillId="2" borderId="2" xfId="1" applyNumberFormat="1" applyFont="1" applyFill="1" applyBorder="1" applyAlignment="1">
      <alignment horizontal="right" vertical="center"/>
    </xf>
    <xf numFmtId="43" fontId="8" fillId="2" borderId="4" xfId="1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vertical="center" wrapText="1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43" fontId="6" fillId="2" borderId="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/>
    <xf numFmtId="0" fontId="0" fillId="0" borderId="0" xfId="0" applyFont="1"/>
    <xf numFmtId="0" fontId="6" fillId="2" borderId="5" xfId="0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3" fontId="13" fillId="2" borderId="5" xfId="1" applyNumberFormat="1" applyFont="1" applyFill="1" applyBorder="1" applyAlignment="1">
      <alignment horizontal="center" vertical="center"/>
    </xf>
    <xf numFmtId="43" fontId="6" fillId="2" borderId="5" xfId="1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5"/>
  <sheetViews>
    <sheetView tabSelected="1" zoomScaleNormal="100" workbookViewId="0">
      <selection activeCell="F24" sqref="F23:F24"/>
    </sheetView>
  </sheetViews>
  <sheetFormatPr defaultColWidth="9" defaultRowHeight="15" x14ac:dyDescent="0.25"/>
  <cols>
    <col min="1" max="1" width="12.5703125" style="1" customWidth="1"/>
    <col min="2" max="2" width="67" style="1" bestFit="1" customWidth="1"/>
    <col min="3" max="3" width="12" style="1" bestFit="1" customWidth="1"/>
    <col min="4" max="4" width="9.85546875" style="1" bestFit="1" customWidth="1"/>
    <col min="5" max="5" width="14.42578125" style="1" bestFit="1" customWidth="1"/>
    <col min="6" max="6" width="12.140625" style="1" bestFit="1" customWidth="1"/>
    <col min="7" max="7" width="15.42578125" style="1" bestFit="1" customWidth="1"/>
    <col min="8" max="8" width="12.42578125" style="3" bestFit="1" customWidth="1"/>
    <col min="9" max="9" width="14.42578125" style="3" bestFit="1" customWidth="1"/>
    <col min="10" max="10" width="11.140625" style="1" bestFit="1" customWidth="1"/>
    <col min="11" max="11" width="14.42578125" style="1" bestFit="1" customWidth="1"/>
    <col min="12" max="12" width="15" style="1" bestFit="1" customWidth="1"/>
    <col min="13" max="13" width="14" style="1" bestFit="1" customWidth="1"/>
    <col min="14" max="14" width="16.7109375" style="1" bestFit="1" customWidth="1"/>
    <col min="15" max="15" width="15.140625" style="1" bestFit="1" customWidth="1"/>
    <col min="16" max="16" width="18.140625" style="1" bestFit="1" customWidth="1"/>
    <col min="17" max="17" width="7.7109375" style="1" bestFit="1" customWidth="1"/>
    <col min="18" max="18" width="18.140625" style="1" bestFit="1" customWidth="1"/>
    <col min="19" max="19" width="86.85546875" style="1" bestFit="1" customWidth="1"/>
    <col min="20" max="20" width="13.140625" style="1" customWidth="1"/>
    <col min="21" max="75" width="9" style="18"/>
    <col min="76" max="16384" width="9" style="1"/>
  </cols>
  <sheetData>
    <row r="1" spans="1:75" s="20" customFormat="1" ht="30" x14ac:dyDescent="0.25">
      <c r="A1" s="60" t="s">
        <v>39</v>
      </c>
      <c r="B1" s="25" t="s">
        <v>14</v>
      </c>
      <c r="H1" s="21"/>
      <c r="I1" s="21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</row>
    <row r="2" spans="1:75" s="20" customFormat="1" ht="21" x14ac:dyDescent="0.25">
      <c r="A2" s="61" t="s">
        <v>40</v>
      </c>
      <c r="B2" s="62" t="s">
        <v>43</v>
      </c>
      <c r="C2" s="22"/>
      <c r="D2" s="22"/>
      <c r="G2" s="23"/>
      <c r="H2" s="21"/>
      <c r="I2" s="23"/>
      <c r="J2" s="24"/>
      <c r="K2" s="24"/>
      <c r="L2" s="24"/>
      <c r="M2" s="24"/>
      <c r="N2" s="24"/>
      <c r="O2" s="24"/>
      <c r="P2" s="24"/>
      <c r="Q2" s="24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s="20" customFormat="1" ht="21" x14ac:dyDescent="0.25">
      <c r="A3" s="61" t="s">
        <v>41</v>
      </c>
      <c r="B3" s="62" t="s">
        <v>44</v>
      </c>
      <c r="C3" s="22"/>
      <c r="D3" s="22"/>
      <c r="G3" s="23"/>
      <c r="H3" s="21"/>
      <c r="I3" s="23"/>
      <c r="J3" s="24"/>
      <c r="K3" s="24"/>
      <c r="L3" s="24"/>
      <c r="M3" s="24"/>
      <c r="N3" s="24"/>
      <c r="O3" s="24"/>
      <c r="P3" s="24"/>
      <c r="Q3" s="24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s="20" customFormat="1" ht="15.75" thickBot="1" x14ac:dyDescent="0.3">
      <c r="A4" s="61" t="s">
        <v>42</v>
      </c>
      <c r="B4" s="62" t="s">
        <v>44</v>
      </c>
      <c r="C4" s="24"/>
      <c r="D4" s="24"/>
      <c r="E4" s="24"/>
      <c r="F4" s="24"/>
      <c r="G4" s="24"/>
      <c r="H4" s="26"/>
      <c r="I4" s="26"/>
      <c r="J4" s="24"/>
      <c r="K4" s="24"/>
      <c r="L4" s="24"/>
      <c r="M4" s="24"/>
      <c r="R4" s="27"/>
      <c r="S4" s="27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spans="1:75" ht="40.5" customHeight="1" x14ac:dyDescent="0.25">
      <c r="A5" s="68" t="s">
        <v>60</v>
      </c>
      <c r="B5" s="63" t="s">
        <v>49</v>
      </c>
      <c r="C5" s="64" t="s">
        <v>50</v>
      </c>
      <c r="D5" s="65" t="s">
        <v>51</v>
      </c>
      <c r="E5" s="63" t="s">
        <v>52</v>
      </c>
      <c r="F5" s="63" t="s">
        <v>53</v>
      </c>
      <c r="G5" s="65" t="s">
        <v>54</v>
      </c>
      <c r="H5" s="66" t="s">
        <v>55</v>
      </c>
      <c r="I5" s="67" t="s">
        <v>0</v>
      </c>
      <c r="J5" s="63" t="s">
        <v>56</v>
      </c>
      <c r="K5" s="63" t="s">
        <v>57</v>
      </c>
      <c r="L5" s="63" t="s">
        <v>58</v>
      </c>
      <c r="M5" s="63" t="s">
        <v>59</v>
      </c>
      <c r="N5" s="7" t="s">
        <v>61</v>
      </c>
      <c r="O5" s="7" t="s">
        <v>22</v>
      </c>
      <c r="P5" s="7" t="s">
        <v>62</v>
      </c>
      <c r="Q5" s="7"/>
      <c r="R5" s="63" t="s">
        <v>63</v>
      </c>
      <c r="S5" s="63" t="s">
        <v>1</v>
      </c>
      <c r="T5" s="29" t="s">
        <v>16</v>
      </c>
    </row>
    <row r="6" spans="1:75" ht="15.75" thickBot="1" x14ac:dyDescent="0.3">
      <c r="A6" s="13"/>
      <c r="B6" s="2"/>
      <c r="C6" s="2"/>
      <c r="D6" s="2"/>
      <c r="E6" s="2"/>
      <c r="F6" s="2"/>
      <c r="G6" s="2"/>
      <c r="H6" s="14">
        <v>0.18</v>
      </c>
      <c r="I6" s="2"/>
      <c r="J6" s="14">
        <v>0.01</v>
      </c>
      <c r="K6" s="14">
        <v>0.05</v>
      </c>
      <c r="L6" s="14">
        <v>0</v>
      </c>
      <c r="M6" s="14">
        <v>0.1</v>
      </c>
      <c r="N6" s="14">
        <v>0.18</v>
      </c>
      <c r="O6" s="14"/>
      <c r="P6" s="2"/>
      <c r="Q6" s="15"/>
      <c r="R6" s="2"/>
      <c r="S6" s="2"/>
      <c r="T6" s="13"/>
    </row>
    <row r="7" spans="1:75" s="4" customFormat="1" ht="18" x14ac:dyDescent="0.25">
      <c r="A7" s="30">
        <v>57903</v>
      </c>
      <c r="B7" s="8" t="s">
        <v>4</v>
      </c>
      <c r="C7" s="31">
        <v>45157</v>
      </c>
      <c r="D7" s="32">
        <v>6</v>
      </c>
      <c r="E7" s="33">
        <v>240500</v>
      </c>
      <c r="F7" s="33">
        <v>0</v>
      </c>
      <c r="G7" s="33">
        <f>ROUND(E7-F7,)</f>
        <v>240500</v>
      </c>
      <c r="H7" s="33">
        <f>ROUND(G7*$H$6,0)</f>
        <v>43290</v>
      </c>
      <c r="I7" s="33">
        <f>G7+H7</f>
        <v>283790</v>
      </c>
      <c r="J7" s="33">
        <f>ROUND(G7*$J$6,)</f>
        <v>2405</v>
      </c>
      <c r="K7" s="33">
        <f>(G7*$K$6)</f>
        <v>12025</v>
      </c>
      <c r="L7" s="33">
        <f>ROUND(G7*$L$6,)</f>
        <v>0</v>
      </c>
      <c r="M7" s="33">
        <v>0</v>
      </c>
      <c r="N7" s="33">
        <f>H7</f>
        <v>43290</v>
      </c>
      <c r="O7" s="33"/>
      <c r="P7" s="33">
        <f>ROUND(I7-SUM(J7:N7),0)</f>
        <v>226070</v>
      </c>
      <c r="Q7" s="45">
        <f>A7</f>
        <v>57903</v>
      </c>
      <c r="R7" s="33">
        <v>99000</v>
      </c>
      <c r="S7" s="34" t="s">
        <v>5</v>
      </c>
      <c r="T7" s="30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</row>
    <row r="8" spans="1:75" s="4" customFormat="1" ht="18" x14ac:dyDescent="0.25">
      <c r="A8" s="30">
        <v>57903</v>
      </c>
      <c r="B8" s="8" t="s">
        <v>6</v>
      </c>
      <c r="C8" s="36">
        <v>45176</v>
      </c>
      <c r="D8" s="37">
        <v>6</v>
      </c>
      <c r="E8" s="8">
        <v>43290</v>
      </c>
      <c r="F8" s="8"/>
      <c r="G8" s="8"/>
      <c r="H8" s="8"/>
      <c r="I8" s="8"/>
      <c r="J8" s="8"/>
      <c r="K8" s="8"/>
      <c r="L8" s="8"/>
      <c r="M8" s="8"/>
      <c r="N8" s="8"/>
      <c r="O8" s="8"/>
      <c r="P8" s="8">
        <f>E8</f>
        <v>43290</v>
      </c>
      <c r="Q8" s="38"/>
      <c r="R8" s="8">
        <v>127070</v>
      </c>
      <c r="S8" s="39" t="s">
        <v>7</v>
      </c>
      <c r="T8" s="35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</row>
    <row r="9" spans="1:75" s="4" customFormat="1" ht="18" x14ac:dyDescent="0.25">
      <c r="A9" s="30">
        <v>57903</v>
      </c>
      <c r="B9" s="40"/>
      <c r="C9" s="36"/>
      <c r="D9" s="3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38"/>
      <c r="R9" s="8">
        <v>43290</v>
      </c>
      <c r="S9" s="39" t="s">
        <v>13</v>
      </c>
      <c r="T9" s="35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</row>
    <row r="10" spans="1:75" s="5" customFormat="1" ht="18" x14ac:dyDescent="0.25">
      <c r="A10" s="41"/>
      <c r="B10" s="42"/>
      <c r="C10" s="42"/>
      <c r="D10" s="42"/>
      <c r="E10" s="42"/>
      <c r="F10" s="42"/>
      <c r="G10" s="42">
        <f t="shared" ref="G10" si="0">ROUND(E10-F10,)</f>
        <v>0</v>
      </c>
      <c r="H10" s="42">
        <f t="shared" ref="H10" si="1">ROUND(G10*$H$6,0)</f>
        <v>0</v>
      </c>
      <c r="I10" s="42">
        <f t="shared" ref="I10" si="2">G10+H10</f>
        <v>0</v>
      </c>
      <c r="J10" s="42">
        <f t="shared" ref="J10" si="3">ROUND(G10*$J$6,)</f>
        <v>0</v>
      </c>
      <c r="K10" s="42">
        <f t="shared" ref="K10" si="4">ROUND(G10*$K$6,)</f>
        <v>0</v>
      </c>
      <c r="L10" s="42">
        <f t="shared" ref="L10" si="5">ROUND(G10*$L$6,)</f>
        <v>0</v>
      </c>
      <c r="M10" s="42">
        <f t="shared" ref="M10" si="6">ROUND(G10*$M$6,)</f>
        <v>0</v>
      </c>
      <c r="N10" s="42">
        <f t="shared" ref="N10" si="7">H10</f>
        <v>0</v>
      </c>
      <c r="O10" s="42"/>
      <c r="P10" s="42">
        <f t="shared" ref="P10" si="8">ROUND(I10-SUM(J10:N10),0)</f>
        <v>0</v>
      </c>
      <c r="Q10" s="43"/>
      <c r="R10" s="42"/>
      <c r="S10" s="41"/>
      <c r="T10" s="44">
        <f>SUM(P7:P9)-SUM(R7:R9)</f>
        <v>0</v>
      </c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</row>
    <row r="11" spans="1:75" s="4" customFormat="1" ht="18" x14ac:dyDescent="0.25">
      <c r="A11" s="35">
        <v>59005</v>
      </c>
      <c r="B11" s="8" t="s">
        <v>8</v>
      </c>
      <c r="C11" s="36">
        <v>45157</v>
      </c>
      <c r="D11" s="37">
        <v>5</v>
      </c>
      <c r="E11" s="8">
        <v>300080</v>
      </c>
      <c r="F11" s="8">
        <f>11970+6266</f>
        <v>18236</v>
      </c>
      <c r="G11" s="8">
        <f>ROUND(E11-F11,)</f>
        <v>281844</v>
      </c>
      <c r="H11" s="8">
        <f>ROUND(G11*$H$6,0)</f>
        <v>50732</v>
      </c>
      <c r="I11" s="8">
        <f>G11+H11</f>
        <v>332576</v>
      </c>
      <c r="J11" s="8">
        <f>ROUND(G11*$J$6,)</f>
        <v>2818</v>
      </c>
      <c r="K11" s="8">
        <f>(G11*$K$6)</f>
        <v>14092.2</v>
      </c>
      <c r="L11" s="8"/>
      <c r="M11" s="8"/>
      <c r="N11" s="8">
        <f>H11</f>
        <v>50732</v>
      </c>
      <c r="O11" s="8"/>
      <c r="P11" s="8">
        <f>ROUND(I11-SUM(J11:N11),0)</f>
        <v>264934</v>
      </c>
      <c r="Q11" s="45">
        <f>A11</f>
        <v>59005</v>
      </c>
      <c r="R11" s="8">
        <v>99000</v>
      </c>
      <c r="S11" s="39" t="s">
        <v>9</v>
      </c>
      <c r="T11" s="35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</row>
    <row r="12" spans="1:75" s="4" customFormat="1" ht="18" x14ac:dyDescent="0.25">
      <c r="A12" s="35">
        <v>59005</v>
      </c>
      <c r="B12" s="8" t="s">
        <v>10</v>
      </c>
      <c r="C12" s="36">
        <v>45207</v>
      </c>
      <c r="D12" s="37">
        <v>5</v>
      </c>
      <c r="E12" s="8">
        <v>50732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>
        <f>E12</f>
        <v>50732</v>
      </c>
      <c r="Q12" s="38"/>
      <c r="R12" s="8">
        <v>165934</v>
      </c>
      <c r="S12" s="39" t="s">
        <v>11</v>
      </c>
      <c r="T12" s="35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</row>
    <row r="13" spans="1:75" ht="18" x14ac:dyDescent="0.25">
      <c r="A13" s="35">
        <v>59005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38"/>
      <c r="R13" s="8">
        <v>50732</v>
      </c>
      <c r="S13" s="39" t="s">
        <v>12</v>
      </c>
      <c r="T13" s="35"/>
    </row>
    <row r="14" spans="1:75" s="5" customFormat="1" ht="18" x14ac:dyDescent="0.25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3"/>
      <c r="R14" s="42"/>
      <c r="S14" s="41"/>
      <c r="T14" s="44">
        <f>SUM(P11:P13)-SUM(R11:R13)</f>
        <v>0</v>
      </c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</row>
    <row r="15" spans="1:75" ht="18" x14ac:dyDescent="0.25">
      <c r="A15" s="35">
        <v>66192</v>
      </c>
      <c r="B15" s="8" t="s">
        <v>45</v>
      </c>
      <c r="C15" s="36">
        <v>45624</v>
      </c>
      <c r="D15" s="37">
        <v>23</v>
      </c>
      <c r="E15" s="46">
        <v>127495</v>
      </c>
      <c r="F15" s="46">
        <v>0</v>
      </c>
      <c r="G15" s="8">
        <f>ROUND(E15-F15,)</f>
        <v>127495</v>
      </c>
      <c r="H15" s="8">
        <f>ROUND(G15*$H$6,0)</f>
        <v>22949</v>
      </c>
      <c r="I15" s="8">
        <f>G15+H15</f>
        <v>150444</v>
      </c>
      <c r="J15" s="8">
        <f>ROUND(G15*$J$6,)</f>
        <v>1275</v>
      </c>
      <c r="K15" s="8">
        <f>(G15*$K$6)</f>
        <v>6374.75</v>
      </c>
      <c r="L15" s="8"/>
      <c r="M15" s="8"/>
      <c r="N15" s="8">
        <f>H15</f>
        <v>22949</v>
      </c>
      <c r="O15" s="8"/>
      <c r="P15" s="8">
        <f>ROUND(I15-SUM(J15:N15),0)</f>
        <v>119845</v>
      </c>
      <c r="Q15" s="45">
        <f>A15</f>
        <v>66192</v>
      </c>
      <c r="R15" s="8">
        <v>99000</v>
      </c>
      <c r="S15" s="39" t="s">
        <v>15</v>
      </c>
      <c r="T15" s="35"/>
    </row>
    <row r="16" spans="1:75" ht="18" x14ac:dyDescent="0.25">
      <c r="A16" s="35">
        <v>66192</v>
      </c>
      <c r="B16" s="8" t="s">
        <v>45</v>
      </c>
      <c r="C16" s="36">
        <v>45624</v>
      </c>
      <c r="D16" s="37">
        <v>24</v>
      </c>
      <c r="E16" s="46">
        <v>38100</v>
      </c>
      <c r="F16" s="46">
        <v>0</v>
      </c>
      <c r="G16" s="8">
        <f>ROUND(E16-F16,)</f>
        <v>38100</v>
      </c>
      <c r="H16" s="8">
        <f>ROUND(G16*$H$6,0)</f>
        <v>6858</v>
      </c>
      <c r="I16" s="8">
        <f>G16+H16</f>
        <v>44958</v>
      </c>
      <c r="J16" s="8">
        <f>ROUND(G16*$J$6,)</f>
        <v>381</v>
      </c>
      <c r="K16" s="8">
        <f>(G16*$K$6)</f>
        <v>1905</v>
      </c>
      <c r="L16" s="8"/>
      <c r="M16" s="8"/>
      <c r="N16" s="8">
        <f>H16</f>
        <v>6858</v>
      </c>
      <c r="O16" s="8"/>
      <c r="P16" s="8">
        <f>ROUND(I16-SUM(J16:N16),0)</f>
        <v>35814</v>
      </c>
      <c r="Q16" s="38"/>
      <c r="R16" s="8">
        <v>20846</v>
      </c>
      <c r="S16" s="39" t="s">
        <v>23</v>
      </c>
      <c r="T16" s="35"/>
    </row>
    <row r="17" spans="1:75" ht="18" x14ac:dyDescent="0.25">
      <c r="A17" s="35">
        <v>66192</v>
      </c>
      <c r="B17" s="8" t="s">
        <v>10</v>
      </c>
      <c r="C17" s="37"/>
      <c r="D17" s="37" t="s">
        <v>26</v>
      </c>
      <c r="E17" s="46">
        <f>N15+N16</f>
        <v>29807</v>
      </c>
      <c r="F17" s="46"/>
      <c r="G17" s="46"/>
      <c r="H17" s="8"/>
      <c r="I17" s="8"/>
      <c r="J17" s="8"/>
      <c r="K17" s="8"/>
      <c r="L17" s="8"/>
      <c r="M17" s="8"/>
      <c r="N17" s="8"/>
      <c r="O17" s="8"/>
      <c r="P17" s="8">
        <f>E17</f>
        <v>29807</v>
      </c>
      <c r="Q17" s="38"/>
      <c r="R17" s="8">
        <v>20000</v>
      </c>
      <c r="S17" s="39" t="s">
        <v>24</v>
      </c>
      <c r="T17" s="35"/>
    </row>
    <row r="18" spans="1:75" ht="18" x14ac:dyDescent="0.25">
      <c r="A18" s="35">
        <v>66192</v>
      </c>
      <c r="B18" s="37"/>
      <c r="C18" s="37"/>
      <c r="D18" s="37"/>
      <c r="E18" s="46"/>
      <c r="F18" s="46"/>
      <c r="G18" s="46"/>
      <c r="H18" s="8"/>
      <c r="I18" s="8"/>
      <c r="J18" s="8"/>
      <c r="K18" s="8"/>
      <c r="L18" s="8"/>
      <c r="M18" s="8"/>
      <c r="N18" s="8"/>
      <c r="O18" s="8"/>
      <c r="P18" s="8"/>
      <c r="Q18" s="38"/>
      <c r="R18" s="8">
        <v>29807</v>
      </c>
      <c r="S18" s="39" t="s">
        <v>34</v>
      </c>
      <c r="T18" s="35"/>
    </row>
    <row r="19" spans="1:75" ht="18" x14ac:dyDescent="0.25">
      <c r="A19" s="35">
        <v>66192</v>
      </c>
      <c r="B19" s="37"/>
      <c r="C19" s="37"/>
      <c r="D19" s="37"/>
      <c r="E19" s="46"/>
      <c r="F19" s="46"/>
      <c r="G19" s="46"/>
      <c r="H19" s="8"/>
      <c r="I19" s="8"/>
      <c r="J19" s="8"/>
      <c r="K19" s="8"/>
      <c r="L19" s="8"/>
      <c r="M19" s="8"/>
      <c r="N19" s="8"/>
      <c r="O19" s="8"/>
      <c r="P19" s="8"/>
      <c r="Q19" s="38"/>
      <c r="R19" s="8">
        <v>15814</v>
      </c>
      <c r="S19" s="39" t="s">
        <v>35</v>
      </c>
      <c r="T19" s="35"/>
    </row>
    <row r="20" spans="1:75" s="5" customFormat="1" ht="18" x14ac:dyDescent="0.25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  <c r="R20" s="42"/>
      <c r="S20" s="41"/>
      <c r="T20" s="44">
        <f>SUM(P15:P19)-SUM(R15:R19)</f>
        <v>-1</v>
      </c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</row>
    <row r="21" spans="1:75" ht="18" x14ac:dyDescent="0.25">
      <c r="A21" s="35">
        <v>66292</v>
      </c>
      <c r="B21" s="52" t="s">
        <v>46</v>
      </c>
      <c r="C21" s="36">
        <v>45610</v>
      </c>
      <c r="D21" s="37">
        <v>19</v>
      </c>
      <c r="E21" s="46">
        <v>156820</v>
      </c>
      <c r="F21" s="46">
        <v>0</v>
      </c>
      <c r="G21" s="8">
        <f>ROUND(E21-F21,)</f>
        <v>156820</v>
      </c>
      <c r="H21" s="8">
        <f>ROUND(G21*$H$6,0)</f>
        <v>28228</v>
      </c>
      <c r="I21" s="8">
        <f>G21+H21</f>
        <v>185048</v>
      </c>
      <c r="J21" s="8">
        <f>ROUND(G21*$J$6,)</f>
        <v>1568</v>
      </c>
      <c r="K21" s="8">
        <f>(G21*$K$6)</f>
        <v>7841</v>
      </c>
      <c r="L21" s="8"/>
      <c r="M21" s="8"/>
      <c r="N21" s="8">
        <f>H21</f>
        <v>28228</v>
      </c>
      <c r="O21" s="8"/>
      <c r="P21" s="8">
        <f>ROUND(I21-SUM(J21:N21),0)</f>
        <v>147411</v>
      </c>
      <c r="Q21" s="45">
        <f>A21</f>
        <v>66292</v>
      </c>
      <c r="R21" s="8">
        <v>148500</v>
      </c>
      <c r="S21" s="39" t="s">
        <v>17</v>
      </c>
      <c r="T21" s="35"/>
    </row>
    <row r="22" spans="1:75" ht="18" x14ac:dyDescent="0.25">
      <c r="A22" s="35">
        <v>66292</v>
      </c>
      <c r="B22" s="52" t="s">
        <v>46</v>
      </c>
      <c r="C22" s="36">
        <v>45610</v>
      </c>
      <c r="D22" s="37">
        <v>20</v>
      </c>
      <c r="E22" s="46">
        <v>38100</v>
      </c>
      <c r="F22" s="46"/>
      <c r="G22" s="8">
        <f>ROUND(E22-F22,)</f>
        <v>38100</v>
      </c>
      <c r="H22" s="8">
        <f>ROUND(G22*$H$6,0)</f>
        <v>6858</v>
      </c>
      <c r="I22" s="8">
        <f>G22+H22</f>
        <v>44958</v>
      </c>
      <c r="J22" s="8">
        <f>ROUND(G22*$J$6,)</f>
        <v>381</v>
      </c>
      <c r="K22" s="8">
        <f>(G22*$K$6)</f>
        <v>1905</v>
      </c>
      <c r="L22" s="8"/>
      <c r="M22" s="8"/>
      <c r="N22" s="8">
        <f>H22</f>
        <v>6858</v>
      </c>
      <c r="O22" s="8"/>
      <c r="P22" s="8">
        <f>ROUND(I22-SUM(J22:N22),0)</f>
        <v>35814</v>
      </c>
      <c r="Q22" s="38"/>
      <c r="R22" s="8"/>
      <c r="S22" s="8"/>
      <c r="T22" s="35"/>
    </row>
    <row r="23" spans="1:75" ht="18" x14ac:dyDescent="0.25">
      <c r="A23" s="35">
        <v>66292</v>
      </c>
      <c r="B23" s="8" t="s">
        <v>10</v>
      </c>
      <c r="C23" s="37"/>
      <c r="D23" s="37" t="s">
        <v>29</v>
      </c>
      <c r="E23" s="46">
        <f>N21+N22</f>
        <v>35086</v>
      </c>
      <c r="F23" s="46"/>
      <c r="G23" s="46"/>
      <c r="H23" s="8"/>
      <c r="I23" s="8"/>
      <c r="J23" s="8"/>
      <c r="K23" s="8"/>
      <c r="L23" s="8"/>
      <c r="M23" s="8"/>
      <c r="N23" s="8"/>
      <c r="O23" s="8"/>
      <c r="P23" s="8">
        <f>E23</f>
        <v>35086</v>
      </c>
      <c r="Q23" s="38"/>
      <c r="R23" s="8"/>
      <c r="S23" s="8"/>
      <c r="T23" s="35"/>
    </row>
    <row r="24" spans="1:75" ht="18" x14ac:dyDescent="0.25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  <c r="R24" s="42"/>
      <c r="S24" s="41"/>
      <c r="T24" s="44">
        <f>SUM(P21:P23)-SUM(R21:R23)</f>
        <v>69811</v>
      </c>
    </row>
    <row r="25" spans="1:75" ht="18" customHeight="1" x14ac:dyDescent="0.25">
      <c r="A25" s="35">
        <v>66973</v>
      </c>
      <c r="B25" s="8" t="s">
        <v>47</v>
      </c>
      <c r="C25" s="36">
        <v>45610</v>
      </c>
      <c r="D25" s="37">
        <v>21</v>
      </c>
      <c r="E25" s="46">
        <v>166524</v>
      </c>
      <c r="F25" s="46">
        <v>0</v>
      </c>
      <c r="G25" s="8">
        <f>ROUND(E25-F25,)</f>
        <v>166524</v>
      </c>
      <c r="H25" s="8">
        <f>ROUND(G25*$H$6,0)</f>
        <v>29974</v>
      </c>
      <c r="I25" s="8">
        <f>G25+H25</f>
        <v>196498</v>
      </c>
      <c r="J25" s="8">
        <f>ROUND(G25*$J$6,)</f>
        <v>1665</v>
      </c>
      <c r="K25" s="8">
        <f>(G25*$K$6)</f>
        <v>8326.2000000000007</v>
      </c>
      <c r="L25" s="8"/>
      <c r="M25" s="8"/>
      <c r="N25" s="8">
        <f>H25</f>
        <v>29974</v>
      </c>
      <c r="O25" s="8"/>
      <c r="P25" s="8">
        <f>ROUND(I25-SUM(J25:N25),0)</f>
        <v>156533</v>
      </c>
      <c r="Q25" s="45">
        <f>A25</f>
        <v>66973</v>
      </c>
      <c r="R25" s="8">
        <v>100000</v>
      </c>
      <c r="S25" s="39" t="s">
        <v>25</v>
      </c>
      <c r="T25" s="35"/>
    </row>
    <row r="26" spans="1:75" s="6" customFormat="1" ht="18" x14ac:dyDescent="0.25">
      <c r="A26" s="35">
        <v>66973</v>
      </c>
      <c r="B26" s="8" t="s">
        <v>47</v>
      </c>
      <c r="C26" s="36">
        <v>45611</v>
      </c>
      <c r="D26" s="37">
        <v>22</v>
      </c>
      <c r="E26" s="46">
        <v>38100</v>
      </c>
      <c r="F26" s="46"/>
      <c r="G26" s="8">
        <f>ROUND(E26-F26,)</f>
        <v>38100</v>
      </c>
      <c r="H26" s="8">
        <f>ROUND(G26*$H$6,0)</f>
        <v>6858</v>
      </c>
      <c r="I26" s="8">
        <f>G26+H26</f>
        <v>44958</v>
      </c>
      <c r="J26" s="8">
        <f>ROUND(G26*$J$6,)</f>
        <v>381</v>
      </c>
      <c r="K26" s="8">
        <f>(G26*$K$6)</f>
        <v>1905</v>
      </c>
      <c r="L26" s="8"/>
      <c r="M26" s="8"/>
      <c r="N26" s="8">
        <f>H26</f>
        <v>6858</v>
      </c>
      <c r="O26" s="8"/>
      <c r="P26" s="8">
        <f>ROUND(I26-SUM(J26:N26),0)</f>
        <v>35814</v>
      </c>
      <c r="Q26" s="38"/>
      <c r="R26" s="8">
        <v>35814</v>
      </c>
      <c r="S26" s="39" t="s">
        <v>36</v>
      </c>
      <c r="T26" s="35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spans="1:75" s="6" customFormat="1" ht="18" x14ac:dyDescent="0.25">
      <c r="A27" s="35">
        <v>66973</v>
      </c>
      <c r="B27" s="8" t="s">
        <v>10</v>
      </c>
      <c r="C27" s="37"/>
      <c r="D27" s="37" t="s">
        <v>28</v>
      </c>
      <c r="E27" s="46">
        <f>N25+N26</f>
        <v>36832</v>
      </c>
      <c r="F27" s="46"/>
      <c r="G27" s="46"/>
      <c r="H27" s="8"/>
      <c r="I27" s="8"/>
      <c r="J27" s="8"/>
      <c r="K27" s="8"/>
      <c r="L27" s="8"/>
      <c r="M27" s="8"/>
      <c r="N27" s="8"/>
      <c r="O27" s="8"/>
      <c r="P27" s="8">
        <f>E27</f>
        <v>36832</v>
      </c>
      <c r="Q27" s="49"/>
      <c r="R27" s="47">
        <v>36832</v>
      </c>
      <c r="S27" s="39" t="s">
        <v>37</v>
      </c>
      <c r="T27" s="4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</row>
    <row r="28" spans="1:75" s="6" customFormat="1" ht="18" x14ac:dyDescent="0.25">
      <c r="A28" s="35">
        <v>66973</v>
      </c>
      <c r="B28" s="8"/>
      <c r="C28" s="37"/>
      <c r="D28" s="37"/>
      <c r="E28" s="46"/>
      <c r="F28" s="46"/>
      <c r="G28" s="46"/>
      <c r="H28" s="8"/>
      <c r="I28" s="8"/>
      <c r="J28" s="8"/>
      <c r="K28" s="8"/>
      <c r="L28" s="8"/>
      <c r="M28" s="8"/>
      <c r="N28" s="8"/>
      <c r="O28" s="8"/>
      <c r="P28" s="8"/>
      <c r="Q28" s="49"/>
      <c r="R28" s="47">
        <v>56533</v>
      </c>
      <c r="S28" s="39" t="s">
        <v>38</v>
      </c>
      <c r="T28" s="4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</row>
    <row r="29" spans="1:75" s="6" customFormat="1" ht="18" x14ac:dyDescent="0.25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3"/>
      <c r="R29" s="42"/>
      <c r="S29" s="41"/>
      <c r="T29" s="44">
        <f>SUM(P25:P28)-SUM(R25:R28)</f>
        <v>0</v>
      </c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</row>
    <row r="30" spans="1:75" s="6" customFormat="1" ht="33" x14ac:dyDescent="0.25">
      <c r="A30" s="35">
        <v>67097</v>
      </c>
      <c r="B30" s="53" t="s">
        <v>48</v>
      </c>
      <c r="C30" s="36">
        <v>45624</v>
      </c>
      <c r="D30" s="37">
        <v>25</v>
      </c>
      <c r="E30" s="46">
        <v>152271</v>
      </c>
      <c r="F30" s="46">
        <v>0</v>
      </c>
      <c r="G30" s="8">
        <f>ROUND(E30-F30,)</f>
        <v>152271</v>
      </c>
      <c r="H30" s="8">
        <f>ROUND(G30*$H$6,0)</f>
        <v>27409</v>
      </c>
      <c r="I30" s="8">
        <f>G30+H30</f>
        <v>179680</v>
      </c>
      <c r="J30" s="8">
        <f>ROUND(G30*$J$6,)</f>
        <v>1523</v>
      </c>
      <c r="K30" s="8">
        <f>(G30*$K$6)</f>
        <v>7613.55</v>
      </c>
      <c r="L30" s="8"/>
      <c r="M30" s="8"/>
      <c r="N30" s="8">
        <f>H30</f>
        <v>27409</v>
      </c>
      <c r="O30" s="8"/>
      <c r="P30" s="8">
        <f>ROUND(I30-SUM(J30:O30),0)</f>
        <v>143134</v>
      </c>
      <c r="Q30" s="45">
        <f>A30</f>
        <v>67097</v>
      </c>
      <c r="R30" s="8">
        <v>143134</v>
      </c>
      <c r="S30" s="39" t="s">
        <v>32</v>
      </c>
      <c r="T30" s="35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</row>
    <row r="31" spans="1:75" s="6" customFormat="1" ht="33" x14ac:dyDescent="0.25">
      <c r="A31" s="35">
        <v>67097</v>
      </c>
      <c r="B31" s="53" t="s">
        <v>48</v>
      </c>
      <c r="C31" s="36">
        <v>45624</v>
      </c>
      <c r="D31" s="37">
        <v>26</v>
      </c>
      <c r="E31" s="46">
        <v>140000</v>
      </c>
      <c r="F31" s="46"/>
      <c r="G31" s="8">
        <f>ROUND(E31-F31,)</f>
        <v>140000</v>
      </c>
      <c r="H31" s="8">
        <f>ROUND(G31*$H$6,0)</f>
        <v>25200</v>
      </c>
      <c r="I31" s="8">
        <f>G31+H31</f>
        <v>165200</v>
      </c>
      <c r="J31" s="8">
        <f>ROUND(G31*$J$6,)</f>
        <v>1400</v>
      </c>
      <c r="K31" s="8">
        <f>(G31*$K$6)</f>
        <v>7000</v>
      </c>
      <c r="L31" s="8"/>
      <c r="M31" s="8"/>
      <c r="N31" s="8">
        <f>H31</f>
        <v>25200</v>
      </c>
      <c r="O31" s="8">
        <v>70000</v>
      </c>
      <c r="P31" s="8">
        <f>ROUND(I31-SUM(J31:O31),0)</f>
        <v>61600</v>
      </c>
      <c r="Q31" s="38"/>
      <c r="R31" s="8">
        <v>61600</v>
      </c>
      <c r="S31" s="39" t="s">
        <v>31</v>
      </c>
      <c r="T31" s="35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</row>
    <row r="32" spans="1:75" s="6" customFormat="1" ht="18" x14ac:dyDescent="0.25">
      <c r="A32" s="35">
        <v>67097</v>
      </c>
      <c r="B32" s="8" t="s">
        <v>10</v>
      </c>
      <c r="C32" s="37"/>
      <c r="D32" s="37" t="s">
        <v>30</v>
      </c>
      <c r="E32" s="46">
        <f>N30+N31</f>
        <v>52609</v>
      </c>
      <c r="F32" s="46"/>
      <c r="G32" s="46"/>
      <c r="H32" s="8"/>
      <c r="I32" s="8"/>
      <c r="J32" s="8"/>
      <c r="K32" s="8"/>
      <c r="L32" s="8"/>
      <c r="M32" s="8"/>
      <c r="N32" s="8"/>
      <c r="O32" s="8"/>
      <c r="P32" s="8">
        <f>E32</f>
        <v>52609</v>
      </c>
      <c r="Q32" s="49"/>
      <c r="R32" s="47"/>
      <c r="S32" s="47"/>
      <c r="T32" s="4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</row>
    <row r="33" spans="1:75" s="6" customFormat="1" ht="17.25" thickBot="1" x14ac:dyDescent="0.3">
      <c r="A33" s="35">
        <v>67097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4">
        <f>SUM(P30:P32)-SUM(R30:R32)</f>
        <v>52609</v>
      </c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</row>
    <row r="34" spans="1:75" ht="18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7">
        <f t="shared" ref="K34:P34" si="9">SUM(K6:K33)</f>
        <v>68987.75</v>
      </c>
      <c r="L34" s="17">
        <f t="shared" si="9"/>
        <v>0</v>
      </c>
      <c r="M34" s="17">
        <f t="shared" si="9"/>
        <v>0.1</v>
      </c>
      <c r="N34" s="17">
        <f t="shared" si="9"/>
        <v>248356.18</v>
      </c>
      <c r="O34" s="17">
        <f t="shared" si="9"/>
        <v>70000</v>
      </c>
      <c r="P34" s="17">
        <f t="shared" si="9"/>
        <v>1475325</v>
      </c>
      <c r="Q34" s="17"/>
      <c r="R34" s="17">
        <f>SUM(R6:R33)</f>
        <v>1352906</v>
      </c>
      <c r="S34" s="17" t="s">
        <v>3</v>
      </c>
      <c r="T34" s="28">
        <f>SUM(T7:T33)</f>
        <v>122419</v>
      </c>
    </row>
    <row r="35" spans="1:75" ht="16.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9"/>
    </row>
    <row r="36" spans="1:75" ht="18.75" thickBot="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1">
        <f>P34-R34</f>
        <v>122419</v>
      </c>
      <c r="S36" s="11" t="s">
        <v>2</v>
      </c>
      <c r="T36" s="12"/>
    </row>
    <row r="39" spans="1:75" ht="15.75" thickBot="1" x14ac:dyDescent="0.3">
      <c r="B39" s="1" t="str">
        <f>PROPER(B21)</f>
        <v>Samauli Village Approach Road Work   Samauli Block Khatauli</v>
      </c>
    </row>
    <row r="40" spans="1:75" ht="19.5" thickBot="1" x14ac:dyDescent="0.3">
      <c r="B40" s="1" t="s">
        <v>27</v>
      </c>
      <c r="K40" s="54" t="s">
        <v>14</v>
      </c>
      <c r="L40" s="55"/>
      <c r="M40" s="55"/>
      <c r="N40" s="56"/>
      <c r="O40" s="50"/>
    </row>
    <row r="41" spans="1:75" ht="18.75" x14ac:dyDescent="0.25">
      <c r="K41" s="54" t="s">
        <v>33</v>
      </c>
      <c r="L41" s="55"/>
      <c r="M41" s="55"/>
      <c r="N41" s="56"/>
      <c r="O41" s="50"/>
    </row>
    <row r="42" spans="1:75" x14ac:dyDescent="0.25">
      <c r="K42" s="57" t="s">
        <v>18</v>
      </c>
      <c r="L42" s="58"/>
      <c r="M42" s="59">
        <f>K34</f>
        <v>68987.75</v>
      </c>
      <c r="N42" s="58"/>
      <c r="O42" s="51"/>
    </row>
    <row r="43" spans="1:75" x14ac:dyDescent="0.25">
      <c r="K43" s="57" t="s">
        <v>19</v>
      </c>
      <c r="L43" s="58"/>
      <c r="M43" s="59">
        <f>R36</f>
        <v>122419</v>
      </c>
      <c r="N43" s="58"/>
      <c r="O43" s="51"/>
    </row>
    <row r="44" spans="1:75" x14ac:dyDescent="0.25">
      <c r="K44" s="57" t="s">
        <v>20</v>
      </c>
      <c r="L44" s="58"/>
      <c r="M44" s="57"/>
      <c r="N44" s="58"/>
      <c r="O44" s="51"/>
    </row>
    <row r="45" spans="1:75" x14ac:dyDescent="0.25">
      <c r="K45" s="57" t="s">
        <v>21</v>
      </c>
      <c r="L45" s="58"/>
      <c r="M45" s="59">
        <f>N34-P12-P8-P17-P23-P27-P32</f>
        <v>0.17999999999301508</v>
      </c>
      <c r="N45" s="58"/>
      <c r="O45" s="51"/>
    </row>
  </sheetData>
  <mergeCells count="10">
    <mergeCell ref="K41:N41"/>
    <mergeCell ref="K40:N40"/>
    <mergeCell ref="K42:L42"/>
    <mergeCell ref="K44:L44"/>
    <mergeCell ref="K45:L45"/>
    <mergeCell ref="M42:N42"/>
    <mergeCell ref="M44:N44"/>
    <mergeCell ref="M45:N45"/>
    <mergeCell ref="K43:L43"/>
    <mergeCell ref="M43:N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2025-05-27T06:20:23Z</dcterms:modified>
</cp:coreProperties>
</file>