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PR solved file\PR solved file\payment duplicate\"/>
    </mc:Choice>
  </mc:AlternateContent>
  <xr:revisionPtr revIDLastSave="0" documentId="13_ncr:1_{1994D8F0-2C47-43C5-8092-860F38AFB5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N24" i="1" s="1"/>
  <c r="V26" i="1" s="1"/>
  <c r="V36" i="1" l="1"/>
  <c r="V32" i="1"/>
  <c r="V20" i="1"/>
  <c r="E9" i="1"/>
  <c r="G9" i="1" s="1"/>
  <c r="K9" i="1" s="1"/>
  <c r="E8" i="1"/>
  <c r="J9" i="1" l="1"/>
  <c r="H9" i="1"/>
  <c r="L9" i="1" s="1"/>
  <c r="G8" i="1"/>
  <c r="I9" i="1" l="1"/>
  <c r="N9" i="1" s="1"/>
  <c r="R9" i="1"/>
  <c r="Q9" i="1"/>
  <c r="R10" i="1"/>
  <c r="Q10" i="1"/>
  <c r="G11" i="1" l="1"/>
  <c r="I11" i="1" s="1"/>
  <c r="T11" i="1"/>
  <c r="J11" i="1" l="1"/>
  <c r="N11" i="1" s="1"/>
  <c r="G10" i="1"/>
  <c r="I10" i="1" l="1"/>
  <c r="N10" i="1" s="1"/>
  <c r="H8" i="1"/>
  <c r="K8" i="1"/>
  <c r="J8" i="1"/>
  <c r="L8" i="1" l="1"/>
  <c r="I8" i="1"/>
  <c r="N8" i="1" l="1"/>
  <c r="V13" i="1" l="1"/>
</calcChain>
</file>

<file path=xl/sharedStrings.xml><?xml version="1.0" encoding="utf-8"?>
<sst xmlns="http://schemas.openxmlformats.org/spreadsheetml/2006/main" count="72" uniqueCount="61">
  <si>
    <t>Amount</t>
  </si>
  <si>
    <t>PAYMENT NOTE No.</t>
  </si>
  <si>
    <t>UTR</t>
  </si>
  <si>
    <t>SD (5%)</t>
  </si>
  <si>
    <t>Advance paid</t>
  </si>
  <si>
    <t>SandeepKumar Company</t>
  </si>
  <si>
    <t>GST Release Note</t>
  </si>
  <si>
    <t>9&amp;10</t>
  </si>
  <si>
    <t>Ladwa Village Pump House work</t>
  </si>
  <si>
    <t>RIUP22/966</t>
  </si>
  <si>
    <t>RIUP22/1320</t>
  </si>
  <si>
    <t>Badhai Khurd Village Pump House work</t>
  </si>
  <si>
    <t>RIUP22/1506</t>
  </si>
  <si>
    <t>RIUP22/1864</t>
  </si>
  <si>
    <t>/RIUP22/1717</t>
  </si>
  <si>
    <t>GST release</t>
  </si>
  <si>
    <t>40% remaining work</t>
  </si>
  <si>
    <t xml:space="preserve">Kallarpur village -Pump house  work 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</si>
  <si>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</si>
  <si>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</si>
  <si>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</si>
  <si>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</si>
  <si>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</si>
  <si>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</si>
  <si>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</si>
  <si>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</si>
  <si>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</si>
  <si>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</si>
  <si>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</si>
  <si>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</si>
  <si>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</si>
  <si>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</si>
  <si>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</si>
  <si>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</si>
  <si>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</si>
  <si>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</si>
  <si>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</si>
  <si>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</si>
  <si>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</si>
  <si>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</si>
  <si>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 xml:space="preserve"> Mohamadpur Modan Village  60% Pump House and Chamber work </t>
  </si>
  <si>
    <t xml:space="preserve">Khedi Dudhadhari village -Pump house work  </t>
  </si>
  <si>
    <t>29-12-2022NEFT/AXISP00349704428/RIUP22/1655/SANDEEPKUMARC1,97,580.00</t>
  </si>
  <si>
    <t>29-12-2022NEFT/AXISP00349704429/RIUP22/1656/SANDEEPKUMARC79,020.00</t>
  </si>
  <si>
    <t>18-01-2023NEFT/AXISP00355697022/RIUP22/1863/SANDEEPKUMARC₹55,942.00</t>
  </si>
  <si>
    <t>12-10-2022NEFT/AXISP00327681888/RIUP22/966/SANDEEPKUMARCO198000.00</t>
  </si>
  <si>
    <t>22-11-2022NEFT/AXISP00339530129/RIUP22/1320/SANDEEPKUMARC75574.00</t>
  </si>
  <si>
    <t>18-01-2023NEFT/AXISP00355697024/RIUP22/1865/SANDEEP KUMARC₹55,330.00</t>
  </si>
  <si>
    <t>25-05-2023NEFT/AXISP00392595808/RIUP23/378/SANDEEPKUMARCO1980.00</t>
  </si>
  <si>
    <t>11-07-2023NEFT/AXISP00406114763/RIUP23/370/SANDEEPKUMARCO9790.00</t>
  </si>
  <si>
    <t>14-12-2022NEFT/AXISP00346247012/RIUP22/1506/SANDEEPKUMARC147580.00</t>
  </si>
  <si>
    <t>18-01-2023NEFT/AXISP00355697023/RIUP22/1864/SANDEEPKUMARC₹39,960.00</t>
  </si>
  <si>
    <t>01-02-2023NEFT/AXISP00359583344/RIUP22/2060/SANDEEPKUMARC₹82,051.00</t>
  </si>
  <si>
    <t>15-02-2023NEFT/AXISP00363307376/RIUP22/2175/SANDEEPKUMARC₹16,595.00</t>
  </si>
  <si>
    <t>15-07-2023NEFT/AXISP00407218708/RIUP23/1092/SANDEEPKUMARC50000.00</t>
  </si>
  <si>
    <t>31-12-2022NEFT/AXISP00350264769/RIUP22/1717/SANDEEPKUMARC197580.00</t>
  </si>
  <si>
    <t>15-02-2023NEFT/AXISP00363307378/RIUP22/2176/SANDEEPKUMARC₹39,960.00</t>
  </si>
  <si>
    <t>24-02-2023NEFT/AXISP00365557894/RIUP22/2298/SANDEEPKUMARC₹93,894.00</t>
  </si>
  <si>
    <t>25-05-2023NEFT/AXISP00392595809/RIUP23/379/SANDEEPKUMARCO18990.00</t>
  </si>
  <si>
    <t>04-02-2023NEFT/AXISP00360451530/RIUP22/2086/SANDEEPKUMARC₹2,65,162.00</t>
  </si>
  <si>
    <t>15-02-2023NEFT/AXISP00363307373/RIUP22/2174/SANDEEPKUMARC₹53,628.00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</si>
</sst>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3" tint="0.39997558519241921"/>
      <name val="Calibri Light"/>
      <family val="2"/>
      <scheme val="major"/>
    </font>
    <font>
      <b/>
      <sz val="11"/>
      <color theme="4" tint="-0.249977111117893"/>
      <name val="Calibri Light"/>
      <family val="2"/>
      <scheme val="major"/>
    </font>
    <font>
      <sz val="9"/>
      <color rgb="FF333333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43" fontId="2" fillId="2" borderId="0" xfId="1" applyNumberFormat="1" applyFont="1" applyFill="1" applyBorder="1" applyAlignment="1">
      <alignment vertical="center" wrapText="1"/>
    </xf>
    <xf numFmtId="43" fontId="2" fillId="2" borderId="0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43" fontId="2" fillId="2" borderId="14" xfId="1" applyNumberFormat="1" applyFont="1" applyFill="1" applyBorder="1" applyAlignment="1">
      <alignment vertical="center" wrapText="1"/>
    </xf>
    <xf numFmtId="43" fontId="2" fillId="2" borderId="12" xfId="1" applyNumberFormat="1" applyFont="1" applyFill="1" applyBorder="1" applyAlignment="1">
      <alignment vertical="center" wrapText="1"/>
    </xf>
    <xf numFmtId="43" fontId="2" fillId="2" borderId="29" xfId="1" applyNumberFormat="1" applyFont="1" applyFill="1" applyBorder="1" applyAlignment="1">
      <alignment vertical="center" wrapText="1"/>
    </xf>
    <xf numFmtId="9" fontId="2" fillId="2" borderId="4" xfId="1" applyNumberFormat="1" applyFont="1" applyFill="1" applyBorder="1" applyAlignment="1">
      <alignment vertical="center" wrapText="1"/>
    </xf>
    <xf numFmtId="43" fontId="2" fillId="2" borderId="6" xfId="1" applyNumberFormat="1" applyFont="1" applyFill="1" applyBorder="1" applyAlignment="1">
      <alignment vertical="center" wrapText="1"/>
    </xf>
    <xf numFmtId="9" fontId="2" fillId="2" borderId="8" xfId="1" applyNumberFormat="1" applyFont="1" applyFill="1" applyBorder="1" applyAlignment="1">
      <alignment vertical="center" wrapText="1"/>
    </xf>
    <xf numFmtId="9" fontId="2" fillId="2" borderId="25" xfId="1" applyNumberFormat="1" applyFont="1" applyFill="1" applyBorder="1" applyAlignment="1">
      <alignment vertical="center" wrapText="1"/>
    </xf>
    <xf numFmtId="43" fontId="2" fillId="2" borderId="25" xfId="1" applyNumberFormat="1" applyFont="1" applyFill="1" applyBorder="1" applyAlignment="1">
      <alignment vertical="center" wrapText="1"/>
    </xf>
    <xf numFmtId="43" fontId="2" fillId="2" borderId="7" xfId="1" applyNumberFormat="1" applyFont="1" applyFill="1" applyBorder="1" applyAlignment="1">
      <alignment vertical="center" wrapText="1"/>
    </xf>
    <xf numFmtId="43" fontId="2" fillId="2" borderId="4" xfId="1" applyNumberFormat="1" applyFont="1" applyFill="1" applyBorder="1" applyAlignment="1">
      <alignment vertical="center" wrapText="1"/>
    </xf>
    <xf numFmtId="9" fontId="2" fillId="2" borderId="6" xfId="1" applyNumberFormat="1" applyFont="1" applyFill="1" applyBorder="1" applyAlignment="1">
      <alignment vertical="center" wrapText="1"/>
    </xf>
    <xf numFmtId="43" fontId="2" fillId="2" borderId="5" xfId="1" applyNumberFormat="1" applyFont="1" applyFill="1" applyBorder="1" applyAlignment="1">
      <alignment vertical="center" wrapText="1"/>
    </xf>
    <xf numFmtId="43" fontId="2" fillId="2" borderId="13" xfId="1" applyNumberFormat="1" applyFont="1" applyFill="1" applyBorder="1" applyAlignment="1">
      <alignment vertical="center" wrapText="1"/>
    </xf>
    <xf numFmtId="43" fontId="2" fillId="2" borderId="30" xfId="1" applyNumberFormat="1" applyFont="1" applyFill="1" applyBorder="1" applyAlignment="1">
      <alignment vertical="center" wrapText="1"/>
    </xf>
    <xf numFmtId="43" fontId="2" fillId="2" borderId="8" xfId="1" applyNumberFormat="1" applyFont="1" applyFill="1" applyBorder="1" applyAlignment="1">
      <alignment vertical="center" wrapText="1"/>
    </xf>
    <xf numFmtId="43" fontId="2" fillId="2" borderId="26" xfId="1" applyNumberFormat="1" applyFont="1" applyFill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43" fontId="2" fillId="2" borderId="9" xfId="1" applyNumberFormat="1" applyFont="1" applyFill="1" applyBorder="1" applyAlignment="1">
      <alignment vertical="center" wrapText="1"/>
    </xf>
    <xf numFmtId="43" fontId="2" fillId="2" borderId="17" xfId="1" applyNumberFormat="1" applyFont="1" applyFill="1" applyBorder="1" applyAlignment="1">
      <alignment vertical="center" wrapText="1"/>
    </xf>
    <xf numFmtId="43" fontId="2" fillId="2" borderId="20" xfId="1" applyNumberFormat="1" applyFont="1" applyFill="1" applyBorder="1" applyAlignment="1">
      <alignment vertical="center" wrapText="1"/>
    </xf>
    <xf numFmtId="43" fontId="2" fillId="2" borderId="11" xfId="1" applyNumberFormat="1" applyFont="1" applyFill="1" applyBorder="1" applyAlignment="1">
      <alignment vertical="center" wrapText="1"/>
    </xf>
    <xf numFmtId="43" fontId="2" fillId="2" borderId="22" xfId="1" applyNumberFormat="1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43" fontId="2" fillId="3" borderId="20" xfId="1" applyNumberFormat="1" applyFont="1" applyFill="1" applyBorder="1" applyAlignment="1">
      <alignment vertical="center" wrapText="1"/>
    </xf>
    <xf numFmtId="43" fontId="2" fillId="3" borderId="9" xfId="1" applyNumberFormat="1" applyFont="1" applyFill="1" applyBorder="1" applyAlignment="1">
      <alignment vertical="center" wrapText="1"/>
    </xf>
    <xf numFmtId="43" fontId="2" fillId="3" borderId="11" xfId="1" applyNumberFormat="1" applyFont="1" applyFill="1" applyBorder="1" applyAlignment="1">
      <alignment vertical="center" wrapText="1"/>
    </xf>
    <xf numFmtId="43" fontId="2" fillId="3" borderId="14" xfId="1" applyNumberFormat="1" applyFont="1" applyFill="1" applyBorder="1" applyAlignment="1">
      <alignment vertical="center" wrapText="1"/>
    </xf>
    <xf numFmtId="43" fontId="2" fillId="3" borderId="17" xfId="1" applyNumberFormat="1" applyFont="1" applyFill="1" applyBorder="1" applyAlignment="1">
      <alignment vertical="center" wrapText="1"/>
    </xf>
    <xf numFmtId="43" fontId="2" fillId="3" borderId="26" xfId="1" applyNumberFormat="1" applyFont="1" applyFill="1" applyBorder="1" applyAlignment="1">
      <alignment vertical="center" wrapText="1"/>
    </xf>
    <xf numFmtId="43" fontId="2" fillId="3" borderId="22" xfId="1" applyNumberFormat="1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43" fontId="2" fillId="2" borderId="21" xfId="1" applyNumberFormat="1" applyFont="1" applyFill="1" applyBorder="1" applyAlignment="1">
      <alignment horizontal="right" vertical="center" wrapText="1"/>
    </xf>
    <xf numFmtId="43" fontId="2" fillId="2" borderId="10" xfId="1" applyNumberFormat="1" applyFont="1" applyFill="1" applyBorder="1" applyAlignment="1">
      <alignment vertical="center" wrapText="1"/>
    </xf>
    <xf numFmtId="43" fontId="2" fillId="2" borderId="28" xfId="1" applyNumberFormat="1" applyFont="1" applyFill="1" applyBorder="1" applyAlignment="1">
      <alignment vertical="center" wrapText="1"/>
    </xf>
    <xf numFmtId="43" fontId="2" fillId="2" borderId="15" xfId="1" applyNumberFormat="1" applyFont="1" applyFill="1" applyBorder="1" applyAlignment="1">
      <alignment vertical="center" wrapText="1"/>
    </xf>
    <xf numFmtId="43" fontId="2" fillId="2" borderId="19" xfId="1" applyNumberFormat="1" applyFont="1" applyFill="1" applyBorder="1" applyAlignment="1">
      <alignment vertical="center" wrapText="1"/>
    </xf>
    <xf numFmtId="43" fontId="2" fillId="2" borderId="27" xfId="1" applyNumberFormat="1" applyFont="1" applyFill="1" applyBorder="1" applyAlignment="1">
      <alignment vertical="center" wrapText="1"/>
    </xf>
    <xf numFmtId="43" fontId="2" fillId="2" borderId="23" xfId="1" applyNumberFormat="1" applyFont="1" applyFill="1" applyBorder="1" applyAlignment="1">
      <alignment vertical="center" wrapText="1"/>
    </xf>
    <xf numFmtId="43" fontId="2" fillId="2" borderId="0" xfId="1" applyNumberFormat="1" applyFont="1" applyFill="1" applyAlignment="1">
      <alignment vertical="center" wrapText="1"/>
    </xf>
    <xf numFmtId="43" fontId="2" fillId="3" borderId="12" xfId="1" applyNumberFormat="1" applyFont="1" applyFill="1" applyBorder="1" applyAlignment="1">
      <alignment vertical="center" wrapText="1"/>
    </xf>
    <xf numFmtId="43" fontId="2" fillId="3" borderId="29" xfId="1" applyNumberFormat="1" applyFont="1" applyFill="1" applyBorder="1" applyAlignment="1">
      <alignment vertical="center" wrapText="1"/>
    </xf>
    <xf numFmtId="9" fontId="2" fillId="3" borderId="4" xfId="1" applyNumberFormat="1" applyFont="1" applyFill="1" applyBorder="1" applyAlignment="1">
      <alignment vertical="center" wrapText="1"/>
    </xf>
    <xf numFmtId="43" fontId="2" fillId="3" borderId="6" xfId="1" applyNumberFormat="1" applyFont="1" applyFill="1" applyBorder="1" applyAlignment="1">
      <alignment vertical="center" wrapText="1"/>
    </xf>
    <xf numFmtId="9" fontId="2" fillId="3" borderId="8" xfId="1" applyNumberFormat="1" applyFont="1" applyFill="1" applyBorder="1" applyAlignment="1">
      <alignment vertical="center" wrapText="1"/>
    </xf>
    <xf numFmtId="9" fontId="2" fillId="3" borderId="25" xfId="1" applyNumberFormat="1" applyFont="1" applyFill="1" applyBorder="1" applyAlignment="1">
      <alignment vertical="center" wrapText="1"/>
    </xf>
    <xf numFmtId="43" fontId="2" fillId="3" borderId="25" xfId="1" applyNumberFormat="1" applyFont="1" applyFill="1" applyBorder="1" applyAlignment="1">
      <alignment vertical="center" wrapText="1"/>
    </xf>
    <xf numFmtId="43" fontId="2" fillId="3" borderId="7" xfId="1" applyNumberFormat="1" applyFont="1" applyFill="1" applyBorder="1" applyAlignment="1">
      <alignment vertical="center" wrapText="1"/>
    </xf>
    <xf numFmtId="43" fontId="2" fillId="3" borderId="4" xfId="1" applyNumberFormat="1" applyFont="1" applyFill="1" applyBorder="1" applyAlignment="1">
      <alignment vertical="center" wrapText="1"/>
    </xf>
    <xf numFmtId="9" fontId="2" fillId="3" borderId="6" xfId="1" applyNumberFormat="1" applyFont="1" applyFill="1" applyBorder="1" applyAlignment="1">
      <alignment vertical="center" wrapText="1"/>
    </xf>
    <xf numFmtId="43" fontId="2" fillId="3" borderId="5" xfId="1" applyNumberFormat="1" applyFont="1" applyFill="1" applyBorder="1" applyAlignment="1">
      <alignment vertical="center" wrapText="1"/>
    </xf>
    <xf numFmtId="0" fontId="6" fillId="0" borderId="0" xfId="0" applyFont="1"/>
    <xf numFmtId="43" fontId="2" fillId="3" borderId="0" xfId="0" applyNumberFormat="1" applyFont="1" applyFill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2" borderId="8" xfId="0" quotePrefix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1" applyNumberFormat="1" applyFont="1" applyFill="1" applyBorder="1" applyAlignment="1">
      <alignment horizontal="center" vertical="center" wrapText="1"/>
    </xf>
    <xf numFmtId="0" fontId="2" fillId="3" borderId="8" xfId="1" applyNumberFormat="1" applyFont="1" applyFill="1" applyBorder="1" applyAlignment="1">
      <alignment horizontal="center" vertical="center" wrapText="1"/>
    </xf>
    <xf numFmtId="0" fontId="2" fillId="2" borderId="16" xfId="1" applyNumberFormat="1" applyFont="1" applyFill="1" applyBorder="1" applyAlignment="1">
      <alignment horizontal="center" vertical="center" wrapText="1"/>
    </xf>
    <xf numFmtId="0" fontId="2" fillId="3" borderId="16" xfId="1" applyNumberFormat="1" applyFont="1" applyFill="1" applyBorder="1" applyAlignment="1">
      <alignment horizontal="center" vertical="center" wrapText="1"/>
    </xf>
    <xf numFmtId="14" fontId="2" fillId="2" borderId="14" xfId="0" applyNumberFormat="1" applyFont="1" applyFill="1" applyBorder="1" applyAlignment="1">
      <alignment horizontal="center" vertical="center" wrapText="1"/>
    </xf>
    <xf numFmtId="14" fontId="2" fillId="2" borderId="15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4" fillId="2" borderId="0" xfId="1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14" xfId="1" applyNumberFormat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14" fontId="2" fillId="2" borderId="16" xfId="1" applyNumberFormat="1" applyFont="1" applyFill="1" applyBorder="1" applyAlignment="1">
      <alignment horizontal="center" vertical="center" wrapText="1"/>
    </xf>
    <xf numFmtId="14" fontId="2" fillId="3" borderId="16" xfId="1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4" borderId="31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7" fillId="4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Q28" zoomScale="115" zoomScaleNormal="115" workbookViewId="0">
      <selection activeCell="U34" sqref="U34"/>
    </sheetView>
  </sheetViews>
  <sheetFormatPr defaultColWidth="9" defaultRowHeight="15" x14ac:dyDescent="0.25"/>
  <cols>
    <col min="1" max="1" width="9" style="93"/>
    <col min="2" max="2" width="30" style="4" customWidth="1"/>
    <col min="3" max="3" width="18.140625" style="76" bestFit="1" customWidth="1"/>
    <col min="4" max="4" width="11.5703125" style="67" bestFit="1" customWidth="1"/>
    <col min="5" max="5" width="16.140625" style="4" bestFit="1" customWidth="1"/>
    <col min="6" max="6" width="14.85546875" style="4" bestFit="1" customWidth="1"/>
    <col min="7" max="7" width="16.140625" style="4" bestFit="1" customWidth="1"/>
    <col min="8" max="8" width="16.85546875" style="49" customWidth="1"/>
    <col min="9" max="9" width="16.140625" style="49" bestFit="1" customWidth="1"/>
    <col min="10" max="10" width="14.42578125" style="4" customWidth="1"/>
    <col min="11" max="11" width="14.85546875" style="4" bestFit="1" customWidth="1"/>
    <col min="12" max="13" width="14.85546875" style="4" customWidth="1"/>
    <col min="14" max="14" width="15.85546875" style="4" customWidth="1"/>
    <col min="15" max="15" width="21.7109375" style="4" bestFit="1" customWidth="1"/>
    <col min="16" max="16" width="12.7109375" style="4" bestFit="1" customWidth="1"/>
    <col min="17" max="17" width="14.5703125" style="4" bestFit="1" customWidth="1"/>
    <col min="18" max="19" width="14.5703125" style="4" customWidth="1"/>
    <col min="20" max="20" width="16.42578125" style="4" bestFit="1" customWidth="1"/>
    <col min="21" max="21" width="84.140625" style="4" bestFit="1" customWidth="1"/>
    <col min="22" max="22" width="11.7109375" style="4" bestFit="1" customWidth="1"/>
    <col min="23" max="16384" width="9" style="4"/>
  </cols>
  <sheetData>
    <row r="1" spans="1:22" x14ac:dyDescent="0.25">
      <c r="A1" s="91" t="s">
        <v>18</v>
      </c>
      <c r="B1" s="68" t="s">
        <v>5</v>
      </c>
      <c r="E1" s="5"/>
      <c r="F1" s="5"/>
      <c r="G1" s="5"/>
      <c r="H1" s="6"/>
      <c r="I1" s="6"/>
    </row>
    <row r="2" spans="1:22" x14ac:dyDescent="0.25">
      <c r="A2" s="91" t="s">
        <v>19</v>
      </c>
      <c r="B2" s="83" t="s">
        <v>22</v>
      </c>
      <c r="C2" s="77"/>
      <c r="D2" s="68"/>
      <c r="H2" s="7"/>
      <c r="I2" s="7"/>
    </row>
    <row r="3" spans="1:22" ht="15.75" thickBot="1" x14ac:dyDescent="0.3">
      <c r="A3" s="91" t="s">
        <v>20</v>
      </c>
      <c r="B3" s="83" t="s">
        <v>23</v>
      </c>
      <c r="C3" s="77"/>
      <c r="D3" s="68"/>
      <c r="H3" s="7"/>
      <c r="I3" s="7"/>
    </row>
    <row r="4" spans="1:22" ht="15.75" thickBot="1" x14ac:dyDescent="0.3">
      <c r="A4" s="91" t="s">
        <v>21</v>
      </c>
      <c r="B4" s="83" t="s">
        <v>23</v>
      </c>
      <c r="C4" s="78"/>
      <c r="D4" s="69"/>
      <c r="E4" s="8"/>
      <c r="H4" s="6"/>
      <c r="I4" s="6"/>
      <c r="P4" s="9"/>
      <c r="Q4" s="9"/>
      <c r="R4" s="9"/>
      <c r="S4" s="9"/>
      <c r="T4" s="9"/>
      <c r="U4" s="9"/>
    </row>
    <row r="5" spans="1:22" ht="43.9" customHeight="1" thickBot="1" x14ac:dyDescent="0.3">
      <c r="A5" s="92" t="s">
        <v>24</v>
      </c>
      <c r="B5" s="88" t="s">
        <v>25</v>
      </c>
      <c r="C5" s="85" t="s">
        <v>26</v>
      </c>
      <c r="D5" s="85" t="s">
        <v>27</v>
      </c>
      <c r="E5" s="84" t="s">
        <v>28</v>
      </c>
      <c r="F5" s="84" t="s">
        <v>29</v>
      </c>
      <c r="G5" s="85" t="s">
        <v>30</v>
      </c>
      <c r="H5" s="86" t="s">
        <v>31</v>
      </c>
      <c r="I5" s="85" t="s">
        <v>0</v>
      </c>
      <c r="J5" s="84" t="s">
        <v>32</v>
      </c>
      <c r="K5" s="84" t="s">
        <v>33</v>
      </c>
      <c r="L5" s="84" t="s">
        <v>34</v>
      </c>
      <c r="M5" s="87" t="s">
        <v>35</v>
      </c>
      <c r="N5" s="84" t="s">
        <v>36</v>
      </c>
      <c r="O5" s="1" t="s">
        <v>1</v>
      </c>
      <c r="P5" s="84" t="s">
        <v>37</v>
      </c>
      <c r="Q5" s="84" t="s">
        <v>38</v>
      </c>
      <c r="R5" s="3" t="s">
        <v>3</v>
      </c>
      <c r="S5" s="1" t="s">
        <v>4</v>
      </c>
      <c r="T5" s="84" t="s">
        <v>39</v>
      </c>
      <c r="U5" s="2" t="s">
        <v>2</v>
      </c>
    </row>
    <row r="6" spans="1:22" x14ac:dyDescent="0.25">
      <c r="B6" s="11"/>
      <c r="C6" s="79"/>
      <c r="D6" s="70"/>
      <c r="E6" s="11"/>
      <c r="F6" s="12"/>
      <c r="G6" s="12"/>
      <c r="H6" s="13">
        <v>0.18</v>
      </c>
      <c r="I6" s="14"/>
      <c r="J6" s="15">
        <v>0.01</v>
      </c>
      <c r="K6" s="16">
        <v>0.1</v>
      </c>
      <c r="L6" s="16">
        <v>0.18</v>
      </c>
      <c r="M6" s="16"/>
      <c r="N6" s="17"/>
      <c r="O6" s="18"/>
      <c r="P6" s="19"/>
      <c r="Q6" s="13">
        <v>0.01</v>
      </c>
      <c r="R6" s="20">
        <v>0.05</v>
      </c>
      <c r="S6" s="14"/>
      <c r="T6" s="21"/>
      <c r="U6" s="17"/>
    </row>
    <row r="7" spans="1:22" s="33" customFormat="1" x14ac:dyDescent="0.25">
      <c r="A7" s="94"/>
      <c r="B7" s="51"/>
      <c r="C7" s="80"/>
      <c r="D7" s="71"/>
      <c r="E7" s="50"/>
      <c r="F7" s="51"/>
      <c r="G7" s="51"/>
      <c r="H7" s="52"/>
      <c r="I7" s="53"/>
      <c r="J7" s="54"/>
      <c r="K7" s="55"/>
      <c r="L7" s="55"/>
      <c r="M7" s="55"/>
      <c r="N7" s="56"/>
      <c r="O7" s="57"/>
      <c r="P7" s="58"/>
      <c r="Q7" s="52"/>
      <c r="R7" s="59"/>
      <c r="S7" s="53"/>
      <c r="T7" s="60"/>
      <c r="U7" s="56"/>
    </row>
    <row r="8" spans="1:22" ht="71.45" customHeight="1" x14ac:dyDescent="0.25">
      <c r="A8" s="93">
        <v>52365</v>
      </c>
      <c r="B8" s="89" t="s">
        <v>40</v>
      </c>
      <c r="C8" s="74">
        <v>44902</v>
      </c>
      <c r="D8" s="64">
        <v>9</v>
      </c>
      <c r="E8" s="22">
        <f>(370000*0.6)</f>
        <v>222000</v>
      </c>
      <c r="F8" s="23">
        <v>0</v>
      </c>
      <c r="G8" s="23">
        <f>ROUND(E8-F8,0)</f>
        <v>222000</v>
      </c>
      <c r="H8" s="19">
        <f>ROUND(G8*H6,0)</f>
        <v>39960</v>
      </c>
      <c r="I8" s="14">
        <f>G8+H8</f>
        <v>261960</v>
      </c>
      <c r="J8" s="24">
        <f>G8*$J$6</f>
        <v>2220</v>
      </c>
      <c r="K8" s="17">
        <f>G8*$K$6</f>
        <v>22200</v>
      </c>
      <c r="L8" s="17">
        <f>H8</f>
        <v>39960</v>
      </c>
      <c r="M8" s="17"/>
      <c r="N8" s="17">
        <f>ROUND(I8-SUM(J8:L8),0)</f>
        <v>197580</v>
      </c>
      <c r="O8" s="25"/>
      <c r="P8" s="19"/>
      <c r="Q8" s="19">
        <v>0</v>
      </c>
      <c r="R8" s="14">
        <v>0</v>
      </c>
      <c r="S8" s="14">
        <v>0</v>
      </c>
      <c r="T8" s="21">
        <v>197580</v>
      </c>
      <c r="U8" s="26" t="s">
        <v>42</v>
      </c>
    </row>
    <row r="9" spans="1:22" ht="57.6" customHeight="1" x14ac:dyDescent="0.25">
      <c r="A9" s="93">
        <v>52365</v>
      </c>
      <c r="B9" s="89" t="s">
        <v>40</v>
      </c>
      <c r="C9" s="74">
        <v>44915</v>
      </c>
      <c r="D9" s="64">
        <v>10</v>
      </c>
      <c r="E9" s="22">
        <f>(370000*0.4)+11000</f>
        <v>159000</v>
      </c>
      <c r="F9" s="23">
        <v>70212.7</v>
      </c>
      <c r="G9" s="23">
        <f>ROUND(E9-F9,0)</f>
        <v>88787</v>
      </c>
      <c r="H9" s="19">
        <f>ROUND(G9*H6,0)</f>
        <v>15982</v>
      </c>
      <c r="I9" s="14">
        <f>G9+H9</f>
        <v>104769</v>
      </c>
      <c r="J9" s="24">
        <f>G9*$J$6</f>
        <v>887.87</v>
      </c>
      <c r="K9" s="17">
        <f>G9*$K$6</f>
        <v>8878.7000000000007</v>
      </c>
      <c r="L9" s="17">
        <f>H9</f>
        <v>15982</v>
      </c>
      <c r="M9" s="17"/>
      <c r="N9" s="17">
        <f>ROUND(I9-SUM(J9:L9),0)</f>
        <v>79020</v>
      </c>
      <c r="O9" s="25"/>
      <c r="P9" s="19"/>
      <c r="Q9" s="19">
        <f>ROUND(P9*Q6,0)</f>
        <v>0</v>
      </c>
      <c r="R9" s="14">
        <f>ROUND(P9*R6,0)</f>
        <v>0</v>
      </c>
      <c r="S9" s="14">
        <v>0</v>
      </c>
      <c r="T9" s="21">
        <v>79020</v>
      </c>
      <c r="U9" s="26" t="s">
        <v>43</v>
      </c>
    </row>
    <row r="10" spans="1:22" x14ac:dyDescent="0.25">
      <c r="A10" s="93">
        <v>52365</v>
      </c>
      <c r="B10" s="89" t="s">
        <v>6</v>
      </c>
      <c r="C10" s="74">
        <v>44939</v>
      </c>
      <c r="D10" s="65" t="s">
        <v>7</v>
      </c>
      <c r="E10" s="11">
        <v>55942</v>
      </c>
      <c r="F10" s="27"/>
      <c r="G10" s="23">
        <f>E10-F10</f>
        <v>55942</v>
      </c>
      <c r="H10" s="19">
        <v>0</v>
      </c>
      <c r="I10" s="14">
        <f>G10+H10</f>
        <v>55942</v>
      </c>
      <c r="J10" s="24">
        <v>0</v>
      </c>
      <c r="K10" s="28"/>
      <c r="L10" s="28"/>
      <c r="M10" s="17"/>
      <c r="N10" s="17">
        <f>I10-SUM(J10:L10)</f>
        <v>55942</v>
      </c>
      <c r="O10" s="25"/>
      <c r="P10" s="19"/>
      <c r="Q10" s="19">
        <f>P10*Q6</f>
        <v>0</v>
      </c>
      <c r="R10" s="14">
        <f>P10*R6</f>
        <v>0</v>
      </c>
      <c r="S10" s="14"/>
      <c r="T10" s="21">
        <v>55942</v>
      </c>
      <c r="U10" s="26" t="s">
        <v>44</v>
      </c>
    </row>
    <row r="11" spans="1:22" x14ac:dyDescent="0.25">
      <c r="B11" s="89"/>
      <c r="C11" s="81"/>
      <c r="D11" s="65"/>
      <c r="E11" s="29"/>
      <c r="F11" s="27"/>
      <c r="G11" s="23">
        <f>E11-F11</f>
        <v>0</v>
      </c>
      <c r="H11" s="27">
        <v>0</v>
      </c>
      <c r="I11" s="14">
        <f>G11+H11</f>
        <v>0</v>
      </c>
      <c r="J11" s="24">
        <f>J$6*I11</f>
        <v>0</v>
      </c>
      <c r="K11" s="17">
        <v>0</v>
      </c>
      <c r="L11" s="17">
        <v>0</v>
      </c>
      <c r="M11" s="17"/>
      <c r="N11" s="17">
        <f>I11-SUM(J11:L11)</f>
        <v>0</v>
      </c>
      <c r="O11" s="25"/>
      <c r="P11" s="19"/>
      <c r="Q11" s="19"/>
      <c r="R11" s="14"/>
      <c r="S11" s="14"/>
      <c r="T11" s="21">
        <f>P11-Q11-R11-S11</f>
        <v>0</v>
      </c>
      <c r="U11" s="26"/>
    </row>
    <row r="12" spans="1:22" x14ac:dyDescent="0.25">
      <c r="B12" s="29"/>
      <c r="C12" s="81"/>
      <c r="D12" s="72"/>
      <c r="E12" s="29"/>
      <c r="F12" s="27"/>
      <c r="G12" s="29"/>
      <c r="H12" s="27"/>
      <c r="I12" s="30"/>
      <c r="J12" s="10"/>
      <c r="K12" s="28"/>
      <c r="L12" s="28"/>
      <c r="M12" s="28"/>
      <c r="N12" s="28"/>
      <c r="O12" s="25"/>
      <c r="P12" s="27"/>
      <c r="Q12" s="27"/>
      <c r="R12" s="27"/>
      <c r="S12" s="27"/>
      <c r="T12" s="31"/>
      <c r="U12" s="32"/>
    </row>
    <row r="13" spans="1:22" s="33" customFormat="1" x14ac:dyDescent="0.25">
      <c r="A13" s="94"/>
      <c r="B13" s="34"/>
      <c r="C13" s="82"/>
      <c r="D13" s="73"/>
      <c r="E13" s="34"/>
      <c r="F13" s="35"/>
      <c r="G13" s="34"/>
      <c r="H13" s="35"/>
      <c r="I13" s="36"/>
      <c r="J13" s="37"/>
      <c r="K13" s="38"/>
      <c r="L13" s="38"/>
      <c r="M13" s="38"/>
      <c r="N13" s="38"/>
      <c r="O13" s="39"/>
      <c r="P13" s="35"/>
      <c r="Q13" s="35"/>
      <c r="R13" s="35"/>
      <c r="S13" s="35"/>
      <c r="T13" s="40"/>
      <c r="U13" s="41"/>
      <c r="V13" s="62">
        <f>SUM(N8:N10)-SUM(T8:T10)</f>
        <v>0</v>
      </c>
    </row>
    <row r="14" spans="1:22" x14ac:dyDescent="0.25">
      <c r="A14" s="93">
        <v>52367</v>
      </c>
      <c r="B14" s="29" t="s">
        <v>8</v>
      </c>
      <c r="C14" s="81">
        <v>44881</v>
      </c>
      <c r="D14" s="72">
        <v>7</v>
      </c>
      <c r="E14" s="29">
        <v>370000</v>
      </c>
      <c r="F14" s="27">
        <v>62613</v>
      </c>
      <c r="G14" s="29">
        <v>307387</v>
      </c>
      <c r="H14" s="27">
        <v>55330</v>
      </c>
      <c r="I14" s="30">
        <v>362717</v>
      </c>
      <c r="J14" s="10">
        <v>3073.87</v>
      </c>
      <c r="K14" s="28">
        <v>30738.7</v>
      </c>
      <c r="L14" s="28">
        <v>55330</v>
      </c>
      <c r="M14" s="28"/>
      <c r="N14" s="28">
        <v>273574</v>
      </c>
      <c r="O14" s="25" t="s">
        <v>9</v>
      </c>
      <c r="P14" s="27">
        <v>200000</v>
      </c>
      <c r="Q14" s="27">
        <v>2000</v>
      </c>
      <c r="R14" s="27">
        <v>0</v>
      </c>
      <c r="S14" s="27">
        <v>0</v>
      </c>
      <c r="T14" s="31">
        <v>198000</v>
      </c>
      <c r="U14" s="32" t="s">
        <v>45</v>
      </c>
    </row>
    <row r="15" spans="1:22" x14ac:dyDescent="0.25">
      <c r="A15" s="93">
        <v>52367</v>
      </c>
      <c r="B15" s="29" t="s">
        <v>8</v>
      </c>
      <c r="C15" s="81">
        <v>44975</v>
      </c>
      <c r="D15" s="72">
        <v>16</v>
      </c>
      <c r="E15" s="29">
        <v>11000</v>
      </c>
      <c r="F15" s="27">
        <v>0</v>
      </c>
      <c r="G15" s="29">
        <v>11000</v>
      </c>
      <c r="H15" s="27">
        <v>1980</v>
      </c>
      <c r="I15" s="30">
        <v>12980</v>
      </c>
      <c r="J15" s="10">
        <v>110</v>
      </c>
      <c r="K15" s="28">
        <v>1100</v>
      </c>
      <c r="L15" s="28">
        <v>1980</v>
      </c>
      <c r="M15" s="28"/>
      <c r="N15" s="28">
        <v>9790</v>
      </c>
      <c r="O15" s="25" t="s">
        <v>10</v>
      </c>
      <c r="P15" s="27">
        <v>75574</v>
      </c>
      <c r="Q15" s="27">
        <v>0</v>
      </c>
      <c r="R15" s="27">
        <v>0</v>
      </c>
      <c r="S15" s="27">
        <v>0</v>
      </c>
      <c r="T15" s="31">
        <v>75574</v>
      </c>
      <c r="U15" s="32" t="s">
        <v>46</v>
      </c>
    </row>
    <row r="16" spans="1:22" x14ac:dyDescent="0.25">
      <c r="A16" s="93">
        <v>52367</v>
      </c>
      <c r="B16" s="29" t="s">
        <v>6</v>
      </c>
      <c r="C16" s="81">
        <v>44939</v>
      </c>
      <c r="D16" s="72">
        <v>7</v>
      </c>
      <c r="E16" s="29">
        <v>55330</v>
      </c>
      <c r="F16" s="27"/>
      <c r="G16" s="29">
        <v>55330</v>
      </c>
      <c r="H16" s="27">
        <v>0</v>
      </c>
      <c r="I16" s="30">
        <v>55330</v>
      </c>
      <c r="J16" s="10">
        <v>0</v>
      </c>
      <c r="K16" s="28"/>
      <c r="L16" s="28"/>
      <c r="M16" s="28"/>
      <c r="N16" s="28">
        <v>55330</v>
      </c>
      <c r="O16" s="25"/>
      <c r="P16" s="27"/>
      <c r="Q16" s="27">
        <v>0</v>
      </c>
      <c r="R16" s="27">
        <v>0</v>
      </c>
      <c r="S16" s="27"/>
      <c r="T16" s="31">
        <v>55330</v>
      </c>
      <c r="U16" s="32" t="s">
        <v>47</v>
      </c>
    </row>
    <row r="17" spans="1:22" x14ac:dyDescent="0.25">
      <c r="A17" s="93">
        <v>52367</v>
      </c>
      <c r="B17" s="29" t="s">
        <v>6</v>
      </c>
      <c r="C17" s="81">
        <v>45069</v>
      </c>
      <c r="D17" s="72">
        <v>7</v>
      </c>
      <c r="E17" s="29">
        <v>1980</v>
      </c>
      <c r="F17" s="27"/>
      <c r="G17" s="29">
        <v>1980</v>
      </c>
      <c r="H17" s="27">
        <v>0</v>
      </c>
      <c r="I17" s="30">
        <v>1980</v>
      </c>
      <c r="J17" s="10">
        <v>0</v>
      </c>
      <c r="K17" s="28">
        <v>0</v>
      </c>
      <c r="L17" s="28">
        <v>0</v>
      </c>
      <c r="M17" s="28"/>
      <c r="N17" s="28">
        <v>1980</v>
      </c>
      <c r="O17" s="25"/>
      <c r="P17" s="27"/>
      <c r="Q17" s="27"/>
      <c r="R17" s="27"/>
      <c r="S17" s="27"/>
      <c r="T17" s="31">
        <v>1980</v>
      </c>
      <c r="U17" s="32" t="s">
        <v>48</v>
      </c>
    </row>
    <row r="18" spans="1:22" x14ac:dyDescent="0.25">
      <c r="A18" s="93">
        <v>52367</v>
      </c>
      <c r="B18" s="29"/>
      <c r="C18" s="81"/>
      <c r="D18" s="72"/>
      <c r="E18" s="29"/>
      <c r="F18" s="27"/>
      <c r="G18" s="29"/>
      <c r="H18" s="27"/>
      <c r="I18" s="30"/>
      <c r="J18" s="10"/>
      <c r="K18" s="28"/>
      <c r="L18" s="28"/>
      <c r="M18" s="28"/>
      <c r="N18" s="28"/>
      <c r="O18" s="25"/>
      <c r="P18" s="27"/>
      <c r="Q18" s="27"/>
      <c r="R18" s="27"/>
      <c r="S18" s="27"/>
      <c r="T18" s="31">
        <v>9790</v>
      </c>
      <c r="U18" s="32" t="s">
        <v>49</v>
      </c>
    </row>
    <row r="19" spans="1:22" x14ac:dyDescent="0.25">
      <c r="B19" s="29"/>
      <c r="C19" s="81"/>
      <c r="D19" s="72"/>
      <c r="E19" s="29"/>
      <c r="F19" s="27"/>
      <c r="G19" s="29"/>
      <c r="H19" s="27"/>
      <c r="I19" s="30"/>
      <c r="J19" s="10"/>
      <c r="K19" s="28"/>
      <c r="L19" s="28"/>
      <c r="M19" s="28"/>
      <c r="N19" s="28"/>
      <c r="O19" s="25"/>
      <c r="P19" s="27"/>
      <c r="Q19" s="27"/>
      <c r="R19" s="27"/>
      <c r="S19" s="27"/>
      <c r="T19" s="31"/>
      <c r="U19" s="32"/>
    </row>
    <row r="20" spans="1:22" s="33" customFormat="1" x14ac:dyDescent="0.25">
      <c r="A20" s="94"/>
      <c r="B20" s="34"/>
      <c r="C20" s="82"/>
      <c r="D20" s="73"/>
      <c r="E20" s="34"/>
      <c r="F20" s="35"/>
      <c r="G20" s="34"/>
      <c r="H20" s="35"/>
      <c r="I20" s="36"/>
      <c r="J20" s="37"/>
      <c r="K20" s="38"/>
      <c r="L20" s="38"/>
      <c r="M20" s="38"/>
      <c r="N20" s="38"/>
      <c r="O20" s="39"/>
      <c r="P20" s="35"/>
      <c r="Q20" s="35"/>
      <c r="R20" s="35"/>
      <c r="S20" s="35"/>
      <c r="T20" s="40"/>
      <c r="U20" s="41"/>
      <c r="V20" s="62">
        <f>SUM(N14:N17)-SUM(T14:T18)</f>
        <v>0</v>
      </c>
    </row>
    <row r="21" spans="1:22" ht="30" x14ac:dyDescent="0.25">
      <c r="A21" s="93">
        <v>53215</v>
      </c>
      <c r="B21" s="29" t="s">
        <v>11</v>
      </c>
      <c r="C21" s="81">
        <v>44888</v>
      </c>
      <c r="D21" s="72">
        <v>8</v>
      </c>
      <c r="E21" s="29">
        <v>222000</v>
      </c>
      <c r="F21" s="27">
        <v>0</v>
      </c>
      <c r="G21" s="29">
        <v>222000</v>
      </c>
      <c r="H21" s="27">
        <v>39960</v>
      </c>
      <c r="I21" s="30">
        <v>261960</v>
      </c>
      <c r="J21" s="10">
        <v>2220</v>
      </c>
      <c r="K21" s="28">
        <v>22200</v>
      </c>
      <c r="L21" s="28">
        <v>39960</v>
      </c>
      <c r="M21" s="28">
        <v>50000</v>
      </c>
      <c r="N21" s="28">
        <v>147580</v>
      </c>
      <c r="O21" s="25" t="s">
        <v>12</v>
      </c>
      <c r="P21" s="27">
        <v>147580</v>
      </c>
      <c r="Q21" s="27">
        <v>0</v>
      </c>
      <c r="R21" s="27">
        <v>0</v>
      </c>
      <c r="S21" s="27">
        <v>0</v>
      </c>
      <c r="T21" s="31">
        <v>147580</v>
      </c>
      <c r="U21" s="32" t="s">
        <v>50</v>
      </c>
    </row>
    <row r="22" spans="1:22" x14ac:dyDescent="0.25">
      <c r="A22" s="93">
        <v>53215</v>
      </c>
      <c r="B22" s="29" t="s">
        <v>6</v>
      </c>
      <c r="C22" s="81">
        <v>44939</v>
      </c>
      <c r="D22" s="72">
        <v>8</v>
      </c>
      <c r="E22" s="29">
        <v>39960</v>
      </c>
      <c r="F22" s="27"/>
      <c r="G22" s="29">
        <v>39960</v>
      </c>
      <c r="H22" s="27">
        <v>0</v>
      </c>
      <c r="I22" s="30">
        <v>39960</v>
      </c>
      <c r="J22" s="10">
        <v>0</v>
      </c>
      <c r="K22" s="28">
        <v>0</v>
      </c>
      <c r="L22" s="28">
        <v>0</v>
      </c>
      <c r="M22" s="28">
        <v>0</v>
      </c>
      <c r="N22" s="28">
        <v>39960</v>
      </c>
      <c r="O22" s="25" t="s">
        <v>13</v>
      </c>
      <c r="P22" s="27">
        <v>39960</v>
      </c>
      <c r="Q22" s="27">
        <v>0</v>
      </c>
      <c r="R22" s="27">
        <v>0</v>
      </c>
      <c r="S22" s="27">
        <v>0</v>
      </c>
      <c r="T22" s="31">
        <v>39960</v>
      </c>
      <c r="U22" s="32" t="s">
        <v>51</v>
      </c>
    </row>
    <row r="23" spans="1:22" ht="30" x14ac:dyDescent="0.25">
      <c r="A23" s="93">
        <v>53215</v>
      </c>
      <c r="B23" s="29" t="s">
        <v>11</v>
      </c>
      <c r="C23" s="81">
        <v>44956</v>
      </c>
      <c r="D23" s="72">
        <v>13</v>
      </c>
      <c r="E23" s="29">
        <v>159000</v>
      </c>
      <c r="F23" s="27">
        <v>66808</v>
      </c>
      <c r="G23" s="29">
        <v>92192</v>
      </c>
      <c r="H23" s="27">
        <v>16595</v>
      </c>
      <c r="I23" s="30">
        <v>108787</v>
      </c>
      <c r="J23" s="10">
        <v>921.92000000000007</v>
      </c>
      <c r="K23" s="28">
        <v>9219.2000000000007</v>
      </c>
      <c r="L23" s="28">
        <v>16595</v>
      </c>
      <c r="M23" s="28">
        <v>0</v>
      </c>
      <c r="N23" s="28">
        <v>82051</v>
      </c>
      <c r="O23" s="25"/>
      <c r="P23" s="27"/>
      <c r="Q23" s="27">
        <v>0</v>
      </c>
      <c r="R23" s="27">
        <v>0</v>
      </c>
      <c r="S23" s="27"/>
      <c r="T23" s="31">
        <v>82051</v>
      </c>
      <c r="U23" s="32" t="s">
        <v>52</v>
      </c>
    </row>
    <row r="24" spans="1:22" x14ac:dyDescent="0.25">
      <c r="A24" s="93">
        <v>53215</v>
      </c>
      <c r="B24" s="29" t="s">
        <v>6</v>
      </c>
      <c r="C24" s="81">
        <v>44970</v>
      </c>
      <c r="D24" s="72">
        <v>13</v>
      </c>
      <c r="E24" s="29">
        <f>L23</f>
        <v>16595</v>
      </c>
      <c r="F24" s="27"/>
      <c r="G24" s="29"/>
      <c r="H24" s="27"/>
      <c r="I24" s="30"/>
      <c r="J24" s="10">
        <v>0</v>
      </c>
      <c r="K24" s="28">
        <v>0</v>
      </c>
      <c r="L24" s="28">
        <v>0</v>
      </c>
      <c r="M24" s="28">
        <v>0</v>
      </c>
      <c r="N24" s="28">
        <f>E24</f>
        <v>16595</v>
      </c>
      <c r="O24" s="25"/>
      <c r="P24" s="27"/>
      <c r="Q24" s="27"/>
      <c r="R24" s="27"/>
      <c r="S24" s="27"/>
      <c r="T24" s="31">
        <v>16595</v>
      </c>
      <c r="U24" s="63" t="s">
        <v>53</v>
      </c>
    </row>
    <row r="25" spans="1:22" x14ac:dyDescent="0.15">
      <c r="A25" s="93">
        <v>53215</v>
      </c>
      <c r="B25" s="29"/>
      <c r="C25" s="81"/>
      <c r="D25" s="72"/>
      <c r="E25" s="29"/>
      <c r="F25" s="27"/>
      <c r="G25" s="29"/>
      <c r="H25" s="27"/>
      <c r="I25" s="30"/>
      <c r="J25" s="10"/>
      <c r="K25" s="28"/>
      <c r="L25" s="28"/>
      <c r="M25" s="28"/>
      <c r="N25" s="28"/>
      <c r="O25" s="25"/>
      <c r="P25" s="27"/>
      <c r="Q25" s="27"/>
      <c r="R25" s="27"/>
      <c r="S25" s="27"/>
      <c r="T25" s="31">
        <v>50000</v>
      </c>
      <c r="U25" s="61" t="s">
        <v>54</v>
      </c>
    </row>
    <row r="26" spans="1:22" s="33" customFormat="1" x14ac:dyDescent="0.25">
      <c r="A26" s="94"/>
      <c r="B26" s="34"/>
      <c r="C26" s="82"/>
      <c r="D26" s="73"/>
      <c r="E26" s="34"/>
      <c r="F26" s="35"/>
      <c r="G26" s="34"/>
      <c r="H26" s="35"/>
      <c r="I26" s="36"/>
      <c r="J26" s="37"/>
      <c r="K26" s="38"/>
      <c r="L26" s="38"/>
      <c r="M26" s="38"/>
      <c r="N26" s="38"/>
      <c r="O26" s="39"/>
      <c r="P26" s="35"/>
      <c r="Q26" s="35"/>
      <c r="R26" s="35"/>
      <c r="S26" s="35"/>
      <c r="T26" s="40"/>
      <c r="U26" s="41"/>
      <c r="V26" s="62">
        <f>SUM(N21:N25)-SUM(T21:T25)</f>
        <v>-50000</v>
      </c>
    </row>
    <row r="27" spans="1:22" ht="30" x14ac:dyDescent="0.25">
      <c r="A27" s="93">
        <v>53219</v>
      </c>
      <c r="B27" s="29" t="s">
        <v>41</v>
      </c>
      <c r="C27" s="81">
        <v>44919</v>
      </c>
      <c r="D27" s="72">
        <v>11</v>
      </c>
      <c r="E27" s="29">
        <v>222000</v>
      </c>
      <c r="F27" s="27">
        <v>0</v>
      </c>
      <c r="G27" s="29">
        <v>222000</v>
      </c>
      <c r="H27" s="27">
        <v>39960</v>
      </c>
      <c r="I27" s="30">
        <v>261960</v>
      </c>
      <c r="J27" s="10">
        <v>2220</v>
      </c>
      <c r="K27" s="28">
        <v>22200</v>
      </c>
      <c r="L27" s="28">
        <v>39960</v>
      </c>
      <c r="M27" s="28"/>
      <c r="N27" s="28">
        <v>197580</v>
      </c>
      <c r="O27" s="25" t="s">
        <v>14</v>
      </c>
      <c r="P27" s="27">
        <v>0</v>
      </c>
      <c r="Q27" s="27">
        <v>0</v>
      </c>
      <c r="R27" s="27">
        <v>0</v>
      </c>
      <c r="S27" s="27">
        <v>0</v>
      </c>
      <c r="T27" s="31">
        <v>197580</v>
      </c>
      <c r="U27" s="32" t="s">
        <v>55</v>
      </c>
    </row>
    <row r="28" spans="1:22" x14ac:dyDescent="0.25">
      <c r="A28" s="93">
        <v>53219</v>
      </c>
      <c r="B28" s="29" t="s">
        <v>6</v>
      </c>
      <c r="C28" s="81">
        <v>44939</v>
      </c>
      <c r="D28" s="72"/>
      <c r="E28" s="29">
        <v>39690</v>
      </c>
      <c r="F28" s="27"/>
      <c r="G28" s="29"/>
      <c r="H28" s="27"/>
      <c r="I28" s="30"/>
      <c r="J28" s="10"/>
      <c r="K28" s="28">
        <v>0</v>
      </c>
      <c r="L28" s="28">
        <v>0</v>
      </c>
      <c r="M28" s="28"/>
      <c r="N28" s="28">
        <v>39690</v>
      </c>
      <c r="O28" s="25" t="s">
        <v>15</v>
      </c>
      <c r="P28" s="27"/>
      <c r="Q28" s="27"/>
      <c r="R28" s="27"/>
      <c r="S28" s="27"/>
      <c r="T28" s="31">
        <v>39690</v>
      </c>
      <c r="U28" s="32" t="s">
        <v>56</v>
      </c>
    </row>
    <row r="29" spans="1:22" x14ac:dyDescent="0.25">
      <c r="A29" s="93">
        <v>53219</v>
      </c>
      <c r="B29" s="29" t="s">
        <v>16</v>
      </c>
      <c r="C29" s="81">
        <v>44975</v>
      </c>
      <c r="D29" s="72">
        <v>17</v>
      </c>
      <c r="E29" s="29">
        <v>159000</v>
      </c>
      <c r="F29" s="27">
        <v>53501</v>
      </c>
      <c r="G29" s="29">
        <v>105499</v>
      </c>
      <c r="H29" s="27">
        <v>18989.82</v>
      </c>
      <c r="I29" s="30">
        <v>124488.82</v>
      </c>
      <c r="J29" s="10">
        <v>1054.99</v>
      </c>
      <c r="K29" s="28">
        <v>10550</v>
      </c>
      <c r="L29" s="28">
        <v>18989.82</v>
      </c>
      <c r="M29" s="28"/>
      <c r="N29" s="28">
        <v>93894</v>
      </c>
      <c r="O29" s="25"/>
      <c r="P29" s="27"/>
      <c r="Q29" s="27"/>
      <c r="R29" s="27"/>
      <c r="S29" s="27"/>
      <c r="T29" s="31">
        <v>93894</v>
      </c>
      <c r="U29" s="32" t="s">
        <v>57</v>
      </c>
    </row>
    <row r="30" spans="1:22" x14ac:dyDescent="0.25">
      <c r="A30" s="93">
        <v>53219</v>
      </c>
      <c r="B30" s="29" t="s">
        <v>6</v>
      </c>
      <c r="C30" s="81">
        <v>45069</v>
      </c>
      <c r="D30" s="72">
        <v>17</v>
      </c>
      <c r="E30" s="29">
        <v>18990</v>
      </c>
      <c r="F30" s="27">
        <v>0</v>
      </c>
      <c r="G30" s="29">
        <v>18990</v>
      </c>
      <c r="H30" s="27">
        <v>0</v>
      </c>
      <c r="I30" s="30">
        <v>18990</v>
      </c>
      <c r="J30" s="10">
        <v>0</v>
      </c>
      <c r="K30" s="28">
        <v>0</v>
      </c>
      <c r="L30" s="28">
        <v>0</v>
      </c>
      <c r="M30" s="28"/>
      <c r="N30" s="28">
        <v>18990</v>
      </c>
      <c r="O30" s="25"/>
      <c r="P30" s="27"/>
      <c r="Q30" s="27"/>
      <c r="R30" s="27"/>
      <c r="S30" s="27"/>
      <c r="T30" s="31">
        <v>18990</v>
      </c>
      <c r="U30" s="32" t="s">
        <v>58</v>
      </c>
    </row>
    <row r="31" spans="1:22" x14ac:dyDescent="0.25">
      <c r="B31" s="29"/>
      <c r="C31" s="81"/>
      <c r="D31" s="72"/>
      <c r="E31" s="29"/>
      <c r="F31" s="27"/>
      <c r="G31" s="29"/>
      <c r="H31" s="27"/>
      <c r="I31" s="30"/>
      <c r="J31" s="10"/>
      <c r="K31" s="28"/>
      <c r="L31" s="28"/>
      <c r="M31" s="28"/>
      <c r="N31" s="28"/>
      <c r="O31" s="25"/>
      <c r="P31" s="27"/>
      <c r="Q31" s="27"/>
      <c r="R31" s="27"/>
      <c r="S31" s="27"/>
      <c r="T31" s="31"/>
      <c r="U31" s="32"/>
    </row>
    <row r="32" spans="1:22" s="33" customFormat="1" x14ac:dyDescent="0.25">
      <c r="A32" s="94"/>
      <c r="B32" s="34"/>
      <c r="C32" s="82"/>
      <c r="D32" s="73"/>
      <c r="E32" s="34"/>
      <c r="F32" s="35"/>
      <c r="G32" s="34"/>
      <c r="H32" s="35"/>
      <c r="I32" s="36"/>
      <c r="J32" s="37"/>
      <c r="K32" s="38"/>
      <c r="L32" s="38"/>
      <c r="M32" s="38"/>
      <c r="N32" s="38"/>
      <c r="O32" s="39"/>
      <c r="P32" s="35"/>
      <c r="Q32" s="35"/>
      <c r="R32" s="35"/>
      <c r="S32" s="35"/>
      <c r="T32" s="40"/>
      <c r="U32" s="41"/>
      <c r="V32" s="62">
        <f>SUM(N27:N30)-SUM(T27:T30)</f>
        <v>0</v>
      </c>
    </row>
    <row r="33" spans="1:22" ht="30" x14ac:dyDescent="0.25">
      <c r="A33" s="93">
        <v>54780</v>
      </c>
      <c r="B33" s="29" t="s">
        <v>17</v>
      </c>
      <c r="C33" s="81">
        <v>44956</v>
      </c>
      <c r="D33" s="72">
        <v>12</v>
      </c>
      <c r="E33" s="29">
        <v>361000</v>
      </c>
      <c r="F33" s="27">
        <v>63065</v>
      </c>
      <c r="G33" s="29">
        <v>297935</v>
      </c>
      <c r="H33" s="27">
        <v>53628</v>
      </c>
      <c r="I33" s="30">
        <v>351563</v>
      </c>
      <c r="J33" s="10">
        <v>2979</v>
      </c>
      <c r="K33" s="28">
        <v>14897</v>
      </c>
      <c r="L33" s="28">
        <v>53628</v>
      </c>
      <c r="M33" s="28">
        <v>14896.75</v>
      </c>
      <c r="N33" s="28">
        <v>265162</v>
      </c>
      <c r="O33" s="25"/>
      <c r="P33" s="27">
        <v>0</v>
      </c>
      <c r="Q33" s="27">
        <v>0</v>
      </c>
      <c r="R33" s="27">
        <v>0</v>
      </c>
      <c r="S33" s="27">
        <v>0</v>
      </c>
      <c r="T33" s="31">
        <v>265162</v>
      </c>
      <c r="U33" s="32" t="s">
        <v>59</v>
      </c>
    </row>
    <row r="34" spans="1:22" x14ac:dyDescent="0.25">
      <c r="A34" s="93">
        <v>54780</v>
      </c>
      <c r="B34" s="29" t="s">
        <v>6</v>
      </c>
      <c r="C34" s="81">
        <v>44970</v>
      </c>
      <c r="D34" s="72">
        <v>12</v>
      </c>
      <c r="E34" s="29">
        <v>53628</v>
      </c>
      <c r="F34" s="27"/>
      <c r="G34" s="29"/>
      <c r="H34" s="27"/>
      <c r="I34" s="30"/>
      <c r="J34" s="10"/>
      <c r="K34" s="28"/>
      <c r="L34" s="28"/>
      <c r="M34" s="28"/>
      <c r="N34" s="28">
        <v>53628</v>
      </c>
      <c r="O34" s="25"/>
      <c r="P34" s="27"/>
      <c r="Q34" s="27"/>
      <c r="R34" s="27"/>
      <c r="S34" s="27"/>
      <c r="T34" s="31">
        <v>53628</v>
      </c>
      <c r="U34" s="32" t="s">
        <v>60</v>
      </c>
    </row>
    <row r="35" spans="1:22" x14ac:dyDescent="0.25">
      <c r="B35" s="29"/>
      <c r="C35" s="81"/>
      <c r="D35" s="72"/>
      <c r="E35" s="29"/>
      <c r="F35" s="27"/>
      <c r="G35" s="29"/>
      <c r="H35" s="27"/>
      <c r="I35" s="30"/>
      <c r="J35" s="10"/>
      <c r="K35" s="28"/>
      <c r="L35" s="28"/>
      <c r="M35" s="28"/>
      <c r="N35" s="28"/>
      <c r="O35" s="25"/>
      <c r="P35" s="27"/>
      <c r="Q35" s="27"/>
      <c r="R35" s="27"/>
      <c r="S35" s="27"/>
      <c r="T35" s="31"/>
      <c r="U35" s="32"/>
    </row>
    <row r="36" spans="1:22" x14ac:dyDescent="0.25">
      <c r="B36" s="29"/>
      <c r="C36" s="81"/>
      <c r="D36" s="72"/>
      <c r="E36" s="29"/>
      <c r="F36" s="27"/>
      <c r="G36" s="29"/>
      <c r="H36" s="27"/>
      <c r="I36" s="30"/>
      <c r="J36" s="10"/>
      <c r="K36" s="28"/>
      <c r="L36" s="28"/>
      <c r="M36" s="28"/>
      <c r="N36" s="28"/>
      <c r="O36" s="25"/>
      <c r="P36" s="27"/>
      <c r="Q36" s="27"/>
      <c r="R36" s="27"/>
      <c r="S36" s="27"/>
      <c r="T36" s="31"/>
      <c r="U36" s="32"/>
      <c r="V36" s="62">
        <f>SUM(N33:N35)-SUM(T33:T35)</f>
        <v>0</v>
      </c>
    </row>
    <row r="37" spans="1:22" ht="15.75" thickBot="1" x14ac:dyDescent="0.3">
      <c r="B37" s="90"/>
      <c r="C37" s="75"/>
      <c r="D37" s="66"/>
      <c r="E37" s="42"/>
      <c r="F37" s="42"/>
      <c r="G37" s="42"/>
      <c r="H37" s="43"/>
      <c r="I37" s="44"/>
      <c r="J37" s="45"/>
      <c r="K37" s="46"/>
      <c r="L37" s="46"/>
      <c r="M37" s="46"/>
      <c r="N37" s="46"/>
      <c r="O37" s="47"/>
      <c r="P37" s="43"/>
      <c r="Q37" s="43"/>
      <c r="R37" s="43"/>
      <c r="S37" s="43"/>
      <c r="T37" s="48"/>
      <c r="U37" s="46"/>
    </row>
    <row r="38" spans="1:22" x14ac:dyDescent="0.25">
      <c r="A38" s="4"/>
      <c r="C38" s="4"/>
      <c r="D38" s="4"/>
      <c r="H38" s="4"/>
      <c r="I38" s="4"/>
    </row>
    <row r="39" spans="1:22" x14ac:dyDescent="0.25">
      <c r="A39" s="4"/>
      <c r="C39" s="4"/>
      <c r="D39" s="4"/>
      <c r="H39" s="4"/>
      <c r="I39" s="4"/>
    </row>
    <row r="40" spans="1:22" ht="44.25" customHeight="1" x14ac:dyDescent="0.25">
      <c r="A40" s="4"/>
      <c r="C40" s="4"/>
      <c r="D40" s="4"/>
      <c r="H40" s="4"/>
      <c r="I40" s="4"/>
    </row>
    <row r="41" spans="1:22" x14ac:dyDescent="0.25">
      <c r="A41" s="4"/>
      <c r="C41" s="4"/>
      <c r="D41" s="4"/>
      <c r="H41" s="4"/>
      <c r="I41" s="4"/>
    </row>
    <row r="42" spans="1:22" x14ac:dyDescent="0.25">
      <c r="A42" s="4"/>
      <c r="C42" s="4"/>
      <c r="D42" s="4"/>
      <c r="H42" s="4"/>
      <c r="I42" s="4"/>
    </row>
    <row r="43" spans="1:22" x14ac:dyDescent="0.25">
      <c r="A43" s="4"/>
      <c r="C43" s="4"/>
      <c r="D43" s="4"/>
      <c r="H43" s="4"/>
      <c r="I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2025-06-03T08:33:29Z</dcterms:modified>
</cp:coreProperties>
</file>