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ANGATPURA TUBEWELL COMPANY\"/>
    </mc:Choice>
  </mc:AlternateContent>
  <xr:revisionPtr revIDLastSave="0" documentId="13_ncr:1_{8E91EC05-6411-44C9-840C-56DC88119698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H40" i="1" s="1"/>
  <c r="N40" i="1" s="1"/>
  <c r="I40" i="1" l="1"/>
  <c r="J40" i="1"/>
  <c r="K40" i="1"/>
  <c r="P40" i="1" l="1"/>
  <c r="G53" i="1"/>
  <c r="J53" i="1" s="1"/>
  <c r="G49" i="1"/>
  <c r="K49" i="1" s="1"/>
  <c r="G46" i="1"/>
  <c r="J46" i="1" s="1"/>
  <c r="G38" i="1"/>
  <c r="K38" i="1" s="1"/>
  <c r="G35" i="1"/>
  <c r="J35" i="1" s="1"/>
  <c r="G32" i="1"/>
  <c r="K32" i="1" s="1"/>
  <c r="G30" i="1"/>
  <c r="K30" i="1" s="1"/>
  <c r="G26" i="1"/>
  <c r="J26" i="1" s="1"/>
  <c r="G22" i="1"/>
  <c r="K22" i="1" s="1"/>
  <c r="H53" i="1" l="1"/>
  <c r="N53" i="1" s="1"/>
  <c r="E54" i="1" s="1"/>
  <c r="P54" i="1" s="1"/>
  <c r="K53" i="1"/>
  <c r="H49" i="1"/>
  <c r="N49" i="1" s="1"/>
  <c r="E50" i="1" s="1"/>
  <c r="P50" i="1" s="1"/>
  <c r="J49" i="1"/>
  <c r="H46" i="1"/>
  <c r="N46" i="1" s="1"/>
  <c r="E47" i="1" s="1"/>
  <c r="P47" i="1" s="1"/>
  <c r="K46" i="1"/>
  <c r="H38" i="1"/>
  <c r="N38" i="1" s="1"/>
  <c r="E39" i="1" s="1"/>
  <c r="P39" i="1" s="1"/>
  <c r="J38" i="1"/>
  <c r="H35" i="1"/>
  <c r="N35" i="1" s="1"/>
  <c r="E36" i="1" s="1"/>
  <c r="P36" i="1" s="1"/>
  <c r="I35" i="1"/>
  <c r="K35" i="1"/>
  <c r="H32" i="1"/>
  <c r="N32" i="1" s="1"/>
  <c r="E33" i="1" s="1"/>
  <c r="P33" i="1" s="1"/>
  <c r="J32" i="1"/>
  <c r="H30" i="1"/>
  <c r="N30" i="1" s="1"/>
  <c r="E31" i="1" s="1"/>
  <c r="P31" i="1" s="1"/>
  <c r="J30" i="1"/>
  <c r="K26" i="1"/>
  <c r="H26" i="1"/>
  <c r="N26" i="1" s="1"/>
  <c r="E27" i="1" s="1"/>
  <c r="P27" i="1" s="1"/>
  <c r="H22" i="1"/>
  <c r="N22" i="1" s="1"/>
  <c r="E23" i="1" s="1"/>
  <c r="P23" i="1" s="1"/>
  <c r="J22" i="1"/>
  <c r="G18" i="1"/>
  <c r="K18" i="1" s="1"/>
  <c r="I30" i="1" l="1"/>
  <c r="P30" i="1" s="1"/>
  <c r="I38" i="1"/>
  <c r="P38" i="1" s="1"/>
  <c r="P35" i="1"/>
  <c r="I26" i="1"/>
  <c r="P26" i="1" s="1"/>
  <c r="I53" i="1"/>
  <c r="P53" i="1" s="1"/>
  <c r="I49" i="1"/>
  <c r="P49" i="1" s="1"/>
  <c r="I46" i="1"/>
  <c r="P46" i="1" s="1"/>
  <c r="I32" i="1"/>
  <c r="P32" i="1" s="1"/>
  <c r="I22" i="1"/>
  <c r="P22" i="1" s="1"/>
  <c r="H18" i="1"/>
  <c r="N18" i="1" s="1"/>
  <c r="J18" i="1"/>
  <c r="G11" i="1"/>
  <c r="H11" i="1" s="1"/>
  <c r="J11" i="1" l="1"/>
  <c r="I18" i="1"/>
  <c r="P18" i="1" s="1"/>
  <c r="I11" i="1"/>
  <c r="N11" i="1"/>
  <c r="K11" i="1"/>
  <c r="G14" i="1" l="1"/>
  <c r="H14" i="1" l="1"/>
  <c r="N14" i="1" s="1"/>
  <c r="J14" i="1"/>
  <c r="P11" i="1"/>
  <c r="K14" i="1"/>
  <c r="I14" i="1" l="1"/>
  <c r="P14" i="1" s="1"/>
  <c r="P10" i="1"/>
</calcChain>
</file>

<file path=xl/sharedStrings.xml><?xml version="1.0" encoding="utf-8"?>
<sst xmlns="http://schemas.openxmlformats.org/spreadsheetml/2006/main" count="77" uniqueCount="64">
  <si>
    <t>Invoice Reconcilation</t>
  </si>
  <si>
    <t>Amount</t>
  </si>
  <si>
    <t>UTR</t>
  </si>
  <si>
    <t>TDS (1%)</t>
  </si>
  <si>
    <t>Hold Amount for excess Qty. against DPR</t>
  </si>
  <si>
    <t>Muzaffarnagar UP</t>
  </si>
  <si>
    <t>Sangatpura Tubewell Company</t>
  </si>
  <si>
    <t>Drilling work</t>
  </si>
  <si>
    <t>Anti Village Tubewell development  work</t>
  </si>
  <si>
    <t>Wazidpur Khurd Village Tubewell development  work</t>
  </si>
  <si>
    <t>22-09-2023 NEFT/AXISP00426907989/RIUP23/2212/SANGATPURA TUBEWEL/PUNB0347500 99000.00</t>
  </si>
  <si>
    <t>01-11-2023 NEFT/AXISP00439227042/RIUP23/2660/SANGATPURA TUBEWEL/PUNB0347500 190767.00</t>
  </si>
  <si>
    <t>01-11-2023 NEFT/AXISP00439227041/RIUP23/2661/SANGATPURA TUBEWEL/PUNB0347500 289754.00</t>
  </si>
  <si>
    <t>Fahimpur  Village Tubewell development  work</t>
  </si>
  <si>
    <t>30-11-2023 NEFT/AXISP00447586130/RIUP23/3473/SANGATPURA TUBEWEL/PUNB0347500 290599.00</t>
  </si>
  <si>
    <t>17-05-2024 NEFT/AXISP00500883090/RIUP24/0538/SANGATPURA TUBEWEL/PUNB0347500 359977.00</t>
  </si>
  <si>
    <t>18-07-2024 NEFT/AXISP00519679547/RIUP24/1155/SANGATPURA TUBEWEL/PUNB0347500 68932.00</t>
  </si>
  <si>
    <t>17-05-2024 NEFT/AXISP00500883091/RIUP24/0539/SANGATPURA TUBEWEL/PUNB0347500 298975.00</t>
  </si>
  <si>
    <t>18-07-2024 NEFT/AXISP00519679548/RIUP24/1153/SANGATPURA TUBEWEL/PUNB0347500 60651.00</t>
  </si>
  <si>
    <t>03-08-2024 NEFT/AXISP00524511273/RIUP24/1154/SANGATPURA TUBEWEL/PUNB0347500 57251.00</t>
  </si>
  <si>
    <t>03-08-2024 NEFT/AXISP00524511272/RIUP24/1152/SANGATPURA TUBEWEL/PUNB0347500 66158.00</t>
  </si>
  <si>
    <t>13-09-2024 NEFT/AXISP00540477814/RIUP24/1408/SANGATPURA TUBEWEL/PUNB0347500 88618.00</t>
  </si>
  <si>
    <t>13-09-2024 NEFT/AXISP00540477812/RIUP24/1406/SANGATPURA TUBEWEL/PUNB0347500 411692.00</t>
  </si>
  <si>
    <t>13-09-2024 NEFT/AXISP00540477811/RIUP24/1405/SANGATPURA TUBEWEL/PUNB0347500 312549.00</t>
  </si>
  <si>
    <t>13-09-2024 NEFT/AXISP00540477813/RIUP24/1407/SANGATPURA TUBEWEL/PUNB0347500 333160.00</t>
  </si>
  <si>
    <t>14-11-2024 NEFT/AXISP00569818230/RIUP24/1404/SANGATPURA TUBEWEL/PUNB0347500 405168.00</t>
  </si>
  <si>
    <t>26-12-2024 Debit N/RIUP24/0488/SANGATPURA TUB/INDBN26123786910 345494.0</t>
  </si>
  <si>
    <t>30-01-2025 NEFT/AXISP00605897139/RIUP24/2857/SANGATPURA TUBEWEL/PUNB0347500 16970.00</t>
  </si>
  <si>
    <t>30-01-2025 NEFT/AXISP00605897138/RIUP24/2855/SANGATPURA TUBEWEL/PUNB0347500 63796.00</t>
  </si>
  <si>
    <t>30-01-2025 NEFT/AXISP00605897137/RIUP24/2854/SANGATPURA TUBEWEL/PUNB0347500 77585.00</t>
  </si>
  <si>
    <t>30-01-2025 NEFT/AXISP00605897140/RIUP24/2858/SANGATPURA TUBEWEL/PUNB0347500 78835.00</t>
  </si>
  <si>
    <t>07-02-2025 NEFT/AXISP00612495138/RIUP24/3021/SANGATPURA TUBEWEL/PUNB0347500 88618.00</t>
  </si>
  <si>
    <t>06-03-2025 NEFT/AXISP00628995533/RIUP24/2856/SANGATPURA TUBEWEL/PUNB0347500 59850.00</t>
  </si>
  <si>
    <t>13-03-2025 NEFT/AXISP00633037285/RIUP24/0487/SANGATPURA TUBEWEL/PUNB0347500 200000.00</t>
  </si>
  <si>
    <t>Subcontractor:</t>
  </si>
  <si>
    <t>State:</t>
  </si>
  <si>
    <t>District:</t>
  </si>
  <si>
    <t>Block:</t>
  </si>
  <si>
    <t>Sangatpura TubeWell Company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</si>
  <si>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</si>
  <si>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</si>
  <si>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</si>
  <si>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</si>
  <si>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</si>
  <si>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</si>
  <si>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</si>
  <si>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</si>
  <si>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</si>
  <si>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</si>
  <si>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SD_Amount</t>
  </si>
  <si>
    <t>On_Commission</t>
  </si>
  <si>
    <t>Hydro_Testing</t>
  </si>
  <si>
    <t>GST_SD_Amount</t>
  </si>
  <si>
    <t>Final_Amount</t>
  </si>
  <si>
    <t>Total_Amount</t>
  </si>
  <si>
    <t>GST Release Note</t>
  </si>
  <si>
    <t>Suaheri Village - Tubewell Work</t>
  </si>
  <si>
    <t>Jevanpurio Village - Tubewqell Work</t>
  </si>
  <si>
    <t>Moghpur Village - Tubewell Work</t>
  </si>
  <si>
    <t>Sohjani Tagan  Village - Tubewell Work</t>
  </si>
  <si>
    <t>Nagla Rai Village - Tubewell Work</t>
  </si>
  <si>
    <t>Behrassa Village - tubewell Work</t>
  </si>
  <si>
    <t>Chamrawala Village - Tubewell Work</t>
  </si>
  <si>
    <t>Lohadda Village - Tubewell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</si>
</sst>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sz val="9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0" fillId="2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6" fillId="2" borderId="7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3" fillId="2" borderId="9" xfId="1" applyNumberFormat="1" applyFont="1" applyFill="1" applyBorder="1" applyAlignment="1">
      <alignment vertical="center"/>
    </xf>
    <xf numFmtId="43" fontId="3" fillId="4" borderId="9" xfId="1" applyNumberFormat="1" applyFont="1" applyFill="1" applyBorder="1" applyAlignment="1">
      <alignment vertical="center"/>
    </xf>
    <xf numFmtId="9" fontId="3" fillId="4" borderId="9" xfId="1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5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3" fontId="3" fillId="0" borderId="9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15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14" fontId="3" fillId="2" borderId="9" xfId="0" applyNumberFormat="1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43" fontId="5" fillId="2" borderId="9" xfId="1" applyNumberFormat="1" applyFont="1" applyFill="1" applyBorder="1" applyAlignment="1">
      <alignment vertical="center"/>
    </xf>
    <xf numFmtId="14" fontId="3" fillId="2" borderId="9" xfId="1" applyNumberFormat="1" applyFont="1" applyFill="1" applyBorder="1" applyAlignment="1">
      <alignment vertical="center"/>
    </xf>
    <xf numFmtId="43" fontId="9" fillId="5" borderId="9" xfId="1" applyNumberFormat="1" applyFont="1" applyFill="1" applyBorder="1" applyAlignment="1">
      <alignment vertical="center"/>
    </xf>
    <xf numFmtId="43" fontId="9" fillId="2" borderId="9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4" borderId="12" xfId="1" applyNumberFormat="1" applyFont="1" applyFill="1" applyBorder="1" applyAlignment="1">
      <alignment vertical="center"/>
    </xf>
    <xf numFmtId="9" fontId="3" fillId="4" borderId="12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43" fontId="9" fillId="0" borderId="9" xfId="1" applyNumberFormat="1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5" fillId="2" borderId="9" xfId="1" applyNumberFormat="1" applyFont="1" applyFill="1" applyBorder="1" applyAlignment="1">
      <alignment vertical="center"/>
    </xf>
    <xf numFmtId="0" fontId="5" fillId="2" borderId="11" xfId="1" applyNumberFormat="1" applyFont="1" applyFill="1" applyBorder="1" applyAlignment="1">
      <alignment vertical="center"/>
    </xf>
    <xf numFmtId="0" fontId="5" fillId="2" borderId="8" xfId="1" applyNumberFormat="1" applyFont="1" applyFill="1" applyBorder="1" applyAlignment="1">
      <alignment vertical="center"/>
    </xf>
    <xf numFmtId="0" fontId="5" fillId="2" borderId="10" xfId="1" applyNumberFormat="1" applyFont="1" applyFill="1" applyBorder="1" applyAlignment="1">
      <alignment vertical="center"/>
    </xf>
    <xf numFmtId="0" fontId="5" fillId="2" borderId="0" xfId="1" applyNumberFormat="1" applyFont="1" applyFill="1" applyBorder="1" applyAlignment="1">
      <alignment vertical="center"/>
    </xf>
    <xf numFmtId="43" fontId="10" fillId="2" borderId="9" xfId="1" applyNumberFormat="1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7" fillId="2" borderId="1" xfId="2" applyFont="1" applyFill="1" applyBorder="1" applyAlignment="1">
      <alignment horizontal="center" vertical="center"/>
    </xf>
    <xf numFmtId="43" fontId="7" fillId="2" borderId="2" xfId="2" applyFont="1" applyFill="1" applyBorder="1" applyAlignment="1">
      <alignment horizontal="center" vertical="center"/>
    </xf>
    <xf numFmtId="43" fontId="7" fillId="2" borderId="3" xfId="2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6" borderId="8" xfId="0" applyFont="1" applyFill="1" applyBorder="1" applyAlignment="1">
      <alignment vertical="center"/>
    </xf>
    <xf numFmtId="0" fontId="11" fillId="6" borderId="8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2"/>
  <sheetViews>
    <sheetView tabSelected="1" topLeftCell="A4" zoomScaleNormal="100" workbookViewId="0">
      <pane ySplit="5" topLeftCell="A42" activePane="bottomLeft" state="frozen"/>
      <selection activeCell="D4" sqref="D4"/>
      <selection pane="bottomLeft" activeCell="S4" sqref="S1:S1048576"/>
    </sheetView>
  </sheetViews>
  <sheetFormatPr defaultColWidth="9" defaultRowHeight="14.4" x14ac:dyDescent="0.3"/>
  <cols>
    <col min="1" max="1" width="12.109375" style="8" bestFit="1" customWidth="1"/>
    <col min="2" max="2" width="30" style="4" customWidth="1"/>
    <col min="3" max="3" width="13.44140625" style="4" bestFit="1" customWidth="1"/>
    <col min="4" max="4" width="11.5546875" style="4" bestFit="1" customWidth="1"/>
    <col min="5" max="5" width="13.33203125" style="4" bestFit="1" customWidth="1"/>
    <col min="6" max="7" width="13.33203125" style="4" customWidth="1"/>
    <col min="8" max="8" width="14.6640625" style="1" customWidth="1"/>
    <col min="9" max="9" width="12.88671875" style="1" bestFit="1" customWidth="1"/>
    <col min="10" max="10" width="10.6640625" style="4" bestFit="1" customWidth="1"/>
    <col min="11" max="11" width="13.6640625" style="4" bestFit="1" customWidth="1"/>
    <col min="12" max="13" width="10.44140625" style="4" customWidth="1"/>
    <col min="14" max="16" width="14.88671875" style="4" customWidth="1"/>
    <col min="17" max="17" width="15.33203125" style="4" bestFit="1" customWidth="1"/>
    <col min="18" max="18" width="95.5546875" style="4" bestFit="1" customWidth="1"/>
    <col min="19" max="16384" width="9" style="4"/>
  </cols>
  <sheetData>
    <row r="1" spans="1:18" x14ac:dyDescent="0.3">
      <c r="B1" s="8" t="s">
        <v>5</v>
      </c>
      <c r="E1" s="9"/>
      <c r="F1" s="9"/>
      <c r="G1" s="9"/>
    </row>
    <row r="2" spans="1:18" ht="19.8" x14ac:dyDescent="0.3">
      <c r="B2" s="2" t="s">
        <v>0</v>
      </c>
      <c r="C2" s="2"/>
      <c r="D2" s="2" t="s">
        <v>6</v>
      </c>
      <c r="I2" s="7" t="s">
        <v>7</v>
      </c>
      <c r="J2" s="3"/>
      <c r="K2" s="3"/>
      <c r="L2" s="3"/>
      <c r="M2" s="3"/>
      <c r="N2" s="3"/>
      <c r="O2" s="3"/>
      <c r="P2" s="3"/>
    </row>
    <row r="3" spans="1:18" x14ac:dyDescent="0.3">
      <c r="B3" s="3"/>
      <c r="C3" s="3"/>
      <c r="D3" s="3"/>
      <c r="E3" s="3"/>
      <c r="F3" s="3"/>
      <c r="G3" s="3"/>
      <c r="H3" s="5"/>
      <c r="I3" s="5"/>
      <c r="J3" s="3"/>
      <c r="K3" s="3"/>
      <c r="L3" s="3"/>
      <c r="M3" s="3"/>
      <c r="Q3" s="6"/>
      <c r="R3" s="6"/>
    </row>
    <row r="4" spans="1:18" x14ac:dyDescent="0.3">
      <c r="A4" s="62" t="s">
        <v>34</v>
      </c>
      <c r="B4" s="63" t="s">
        <v>38</v>
      </c>
      <c r="C4" s="3"/>
      <c r="D4" s="3"/>
      <c r="E4" s="3"/>
      <c r="F4" s="3"/>
      <c r="G4" s="3"/>
      <c r="H4" s="5"/>
      <c r="I4" s="5"/>
      <c r="J4" s="3"/>
      <c r="K4" s="3"/>
      <c r="L4" s="3"/>
      <c r="M4" s="3"/>
      <c r="Q4" s="6"/>
      <c r="R4" s="6"/>
    </row>
    <row r="5" spans="1:18" x14ac:dyDescent="0.3">
      <c r="A5" s="62" t="s">
        <v>35</v>
      </c>
      <c r="B5" s="64" t="s">
        <v>39</v>
      </c>
      <c r="C5" s="3"/>
      <c r="D5" s="3"/>
      <c r="E5" s="3"/>
      <c r="F5" s="3"/>
      <c r="G5" s="3"/>
      <c r="H5" s="5"/>
      <c r="I5" s="5"/>
      <c r="J5" s="3"/>
      <c r="K5" s="3"/>
      <c r="L5" s="3"/>
      <c r="M5" s="3"/>
      <c r="Q5" s="6"/>
      <c r="R5" s="6"/>
    </row>
    <row r="6" spans="1:18" x14ac:dyDescent="0.3">
      <c r="A6" s="62" t="s">
        <v>36</v>
      </c>
      <c r="B6" s="64" t="s">
        <v>40</v>
      </c>
      <c r="C6" s="3"/>
      <c r="D6" s="3"/>
      <c r="E6" s="3"/>
      <c r="F6" s="3"/>
      <c r="G6" s="3"/>
      <c r="H6" s="5"/>
      <c r="I6" s="5"/>
      <c r="J6" s="3"/>
      <c r="K6" s="3"/>
      <c r="L6" s="3"/>
      <c r="M6" s="3"/>
      <c r="Q6" s="6"/>
      <c r="R6" s="6"/>
    </row>
    <row r="7" spans="1:18" ht="15" thickBot="1" x14ac:dyDescent="0.35">
      <c r="A7" s="62" t="s">
        <v>37</v>
      </c>
      <c r="B7" s="64" t="s">
        <v>40</v>
      </c>
      <c r="C7" s="3"/>
      <c r="D7" s="3"/>
      <c r="E7" s="3"/>
      <c r="F7" s="3"/>
      <c r="G7" s="3"/>
      <c r="H7" s="5"/>
      <c r="I7" s="5"/>
      <c r="J7" s="3"/>
      <c r="K7" s="3"/>
      <c r="L7" s="3"/>
      <c r="M7" s="3"/>
      <c r="Q7" s="6"/>
      <c r="R7" s="6"/>
    </row>
    <row r="8" spans="1:18" ht="43.2" x14ac:dyDescent="0.3">
      <c r="A8" s="65" t="s">
        <v>41</v>
      </c>
      <c r="B8" s="66" t="s">
        <v>42</v>
      </c>
      <c r="C8" s="67" t="s">
        <v>43</v>
      </c>
      <c r="D8" s="67" t="s">
        <v>44</v>
      </c>
      <c r="E8" s="66" t="s">
        <v>45</v>
      </c>
      <c r="F8" s="66" t="s">
        <v>46</v>
      </c>
      <c r="G8" s="67" t="s">
        <v>47</v>
      </c>
      <c r="H8" s="68" t="s">
        <v>48</v>
      </c>
      <c r="I8" s="67" t="s">
        <v>1</v>
      </c>
      <c r="J8" s="14" t="s">
        <v>3</v>
      </c>
      <c r="K8" s="66" t="s">
        <v>49</v>
      </c>
      <c r="L8" s="66" t="s">
        <v>50</v>
      </c>
      <c r="M8" s="66" t="s">
        <v>51</v>
      </c>
      <c r="N8" s="66" t="s">
        <v>52</v>
      </c>
      <c r="O8" s="14" t="s">
        <v>4</v>
      </c>
      <c r="P8" s="66" t="s">
        <v>53</v>
      </c>
      <c r="Q8" s="66" t="s">
        <v>54</v>
      </c>
      <c r="R8" s="14" t="s">
        <v>2</v>
      </c>
    </row>
    <row r="9" spans="1:18" ht="15" thickBot="1" x14ac:dyDescent="0.35">
      <c r="A9" s="42"/>
      <c r="B9" s="34"/>
      <c r="C9" s="34"/>
      <c r="D9" s="34"/>
      <c r="E9" s="34"/>
      <c r="F9" s="34"/>
      <c r="G9" s="34"/>
      <c r="H9" s="34"/>
      <c r="I9" s="34"/>
      <c r="J9" s="40">
        <v>0.01</v>
      </c>
      <c r="K9" s="40">
        <v>0.05</v>
      </c>
      <c r="L9" s="40">
        <v>0</v>
      </c>
      <c r="M9" s="40">
        <v>0</v>
      </c>
      <c r="N9" s="34"/>
      <c r="O9" s="34"/>
      <c r="P9" s="34"/>
      <c r="Q9" s="34"/>
      <c r="R9" s="34"/>
    </row>
    <row r="10" spans="1:18" x14ac:dyDescent="0.3">
      <c r="A10" s="43">
        <v>59389</v>
      </c>
      <c r="B10" s="38"/>
      <c r="C10" s="38"/>
      <c r="D10" s="38"/>
      <c r="E10" s="38"/>
      <c r="F10" s="38"/>
      <c r="G10" s="38"/>
      <c r="H10" s="38"/>
      <c r="I10" s="38"/>
      <c r="J10" s="39"/>
      <c r="K10" s="39"/>
      <c r="L10" s="39"/>
      <c r="M10" s="39"/>
      <c r="N10" s="38"/>
      <c r="O10" s="38"/>
      <c r="P10" s="38">
        <f>I10-SUM(J10:O10)</f>
        <v>0</v>
      </c>
      <c r="Q10" s="38"/>
      <c r="R10" s="38"/>
    </row>
    <row r="11" spans="1:18" ht="26.4" x14ac:dyDescent="0.3">
      <c r="A11" s="43">
        <v>59389</v>
      </c>
      <c r="B11" s="18" t="s">
        <v>9</v>
      </c>
      <c r="C11" s="19">
        <v>45208</v>
      </c>
      <c r="D11" s="20">
        <v>1</v>
      </c>
      <c r="E11" s="21">
        <v>308263</v>
      </c>
      <c r="F11" s="21">
        <v>0</v>
      </c>
      <c r="G11" s="21">
        <f>E11-F11</f>
        <v>308263</v>
      </c>
      <c r="H11" s="21">
        <f>ROUND(G11*18%,)</f>
        <v>55487</v>
      </c>
      <c r="I11" s="21">
        <f>ROUND(G11+H11,)</f>
        <v>363750</v>
      </c>
      <c r="J11" s="21">
        <f>G11*1%</f>
        <v>3082.63</v>
      </c>
      <c r="K11" s="21">
        <f>ROUND(G11*5%,)</f>
        <v>15413</v>
      </c>
      <c r="L11" s="21"/>
      <c r="M11" s="21"/>
      <c r="N11" s="21">
        <f>H11</f>
        <v>55487</v>
      </c>
      <c r="O11" s="21"/>
      <c r="P11" s="22">
        <f>I11-SUM(J11:O11)</f>
        <v>289767.37</v>
      </c>
      <c r="Q11" s="22">
        <v>99000</v>
      </c>
      <c r="R11" s="23" t="s">
        <v>10</v>
      </c>
    </row>
    <row r="12" spans="1:18" x14ac:dyDescent="0.3">
      <c r="A12" s="43">
        <v>59389</v>
      </c>
      <c r="B12" s="18" t="s">
        <v>55</v>
      </c>
      <c r="C12" s="24">
        <v>45250</v>
      </c>
      <c r="D12" s="25">
        <v>1</v>
      </c>
      <c r="E12" s="15">
        <v>55487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32"/>
      <c r="Q12" s="22">
        <v>190767</v>
      </c>
      <c r="R12" s="23" t="s">
        <v>11</v>
      </c>
    </row>
    <row r="13" spans="1:18" x14ac:dyDescent="0.3">
      <c r="A13" s="45">
        <v>59579</v>
      </c>
      <c r="B13" s="16"/>
      <c r="C13" s="16"/>
      <c r="D13" s="16"/>
      <c r="E13" s="16"/>
      <c r="F13" s="16"/>
      <c r="G13" s="16"/>
      <c r="H13" s="16"/>
      <c r="I13" s="16"/>
      <c r="J13" s="17"/>
      <c r="K13" s="17"/>
      <c r="L13" s="17"/>
      <c r="M13" s="17"/>
      <c r="N13" s="16"/>
      <c r="O13" s="16"/>
      <c r="P13" s="16"/>
      <c r="Q13" s="16"/>
      <c r="R13" s="16"/>
    </row>
    <row r="14" spans="1:18" ht="26.4" x14ac:dyDescent="0.3">
      <c r="A14" s="45">
        <v>59579</v>
      </c>
      <c r="B14" s="18" t="s">
        <v>8</v>
      </c>
      <c r="C14" s="19">
        <v>45208</v>
      </c>
      <c r="D14" s="20">
        <v>3</v>
      </c>
      <c r="E14" s="21">
        <v>308249.5</v>
      </c>
      <c r="F14" s="21">
        <v>0</v>
      </c>
      <c r="G14" s="21">
        <f>E14-F14</f>
        <v>308249.5</v>
      </c>
      <c r="H14" s="21">
        <f>ROUND(G14*18%,)</f>
        <v>55485</v>
      </c>
      <c r="I14" s="21">
        <f>ROUND(G14+H14,)</f>
        <v>363735</v>
      </c>
      <c r="J14" s="21">
        <f>ROUND(G14*J9,)</f>
        <v>3082</v>
      </c>
      <c r="K14" s="21">
        <f>ROUND(G14*5%,)</f>
        <v>15412</v>
      </c>
      <c r="L14" s="21"/>
      <c r="M14" s="21"/>
      <c r="N14" s="21">
        <f>H14</f>
        <v>55485</v>
      </c>
      <c r="O14" s="21"/>
      <c r="P14" s="22">
        <f>I14-SUM(J14:O14)</f>
        <v>289756</v>
      </c>
      <c r="Q14" s="22">
        <v>289754</v>
      </c>
      <c r="R14" s="23" t="s">
        <v>12</v>
      </c>
    </row>
    <row r="15" spans="1:18" x14ac:dyDescent="0.3">
      <c r="A15" s="45">
        <v>59579</v>
      </c>
      <c r="B15" s="18" t="s">
        <v>55</v>
      </c>
      <c r="C15" s="24">
        <v>45250</v>
      </c>
      <c r="D15" s="25">
        <v>3</v>
      </c>
      <c r="E15" s="21">
        <v>55485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41"/>
      <c r="Q15" s="15"/>
      <c r="R15" s="23"/>
    </row>
    <row r="16" spans="1:18" x14ac:dyDescent="0.3">
      <c r="A16" s="44"/>
      <c r="B16" s="18"/>
      <c r="C16" s="19"/>
      <c r="D16" s="2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15"/>
      <c r="R16" s="23"/>
    </row>
    <row r="17" spans="1:86" s="11" customFormat="1" x14ac:dyDescent="0.3">
      <c r="A17" s="4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</row>
    <row r="18" spans="1:86" ht="26.4" x14ac:dyDescent="0.3">
      <c r="A18" s="44">
        <v>60000</v>
      </c>
      <c r="B18" s="18" t="s">
        <v>13</v>
      </c>
      <c r="C18" s="27">
        <v>45245</v>
      </c>
      <c r="D18" s="25">
        <v>5</v>
      </c>
      <c r="E18" s="28">
        <v>309147</v>
      </c>
      <c r="F18" s="21">
        <v>0</v>
      </c>
      <c r="G18" s="21">
        <f>E18-F18</f>
        <v>309147</v>
      </c>
      <c r="H18" s="21">
        <f>ROUND(G18*18%,)</f>
        <v>55646</v>
      </c>
      <c r="I18" s="21">
        <f>ROUND(G18+H18,)</f>
        <v>364793</v>
      </c>
      <c r="J18" s="21">
        <f>G18*1%</f>
        <v>3091.4700000000003</v>
      </c>
      <c r="K18" s="21">
        <f>ROUND(G18*5%,)</f>
        <v>15457</v>
      </c>
      <c r="L18" s="21"/>
      <c r="M18" s="21"/>
      <c r="N18" s="21">
        <f>H18</f>
        <v>55646</v>
      </c>
      <c r="O18" s="21"/>
      <c r="P18" s="22">
        <f>I18-SUM(J18:O18)</f>
        <v>290598.53000000003</v>
      </c>
      <c r="Q18" s="15">
        <v>290599</v>
      </c>
      <c r="R18" s="15" t="s">
        <v>14</v>
      </c>
    </row>
    <row r="19" spans="1:86" x14ac:dyDescent="0.3">
      <c r="A19" s="4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86" x14ac:dyDescent="0.3">
      <c r="A20" s="4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86" s="11" customFormat="1" x14ac:dyDescent="0.3">
      <c r="A21" s="4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6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</row>
    <row r="22" spans="1:86" x14ac:dyDescent="0.3">
      <c r="A22" s="46">
        <v>63588</v>
      </c>
      <c r="B22" s="15" t="s">
        <v>56</v>
      </c>
      <c r="C22" s="30">
        <v>45407</v>
      </c>
      <c r="D22" s="25">
        <v>1</v>
      </c>
      <c r="E22" s="15">
        <v>406979</v>
      </c>
      <c r="F22" s="15">
        <v>39433</v>
      </c>
      <c r="G22" s="21">
        <f>E22-F22</f>
        <v>367546</v>
      </c>
      <c r="H22" s="21">
        <f>ROUND(G22*18%,)</f>
        <v>66158</v>
      </c>
      <c r="I22" s="21">
        <f>ROUND(G22+H22,)</f>
        <v>433704</v>
      </c>
      <c r="J22" s="21">
        <f>G22*1%</f>
        <v>3675.46</v>
      </c>
      <c r="K22" s="21">
        <f>ROUND(G22*5%,)</f>
        <v>18377</v>
      </c>
      <c r="L22" s="21"/>
      <c r="M22" s="21"/>
      <c r="N22" s="31">
        <f>H22</f>
        <v>66158</v>
      </c>
      <c r="O22" s="21"/>
      <c r="P22" s="22">
        <f>I22-SUM(J22:O22)</f>
        <v>345493.54000000004</v>
      </c>
      <c r="Q22" s="15">
        <v>66158</v>
      </c>
      <c r="R22" s="15" t="s">
        <v>20</v>
      </c>
    </row>
    <row r="23" spans="1:86" x14ac:dyDescent="0.3">
      <c r="A23" s="46">
        <v>63588</v>
      </c>
      <c r="B23" s="18" t="s">
        <v>55</v>
      </c>
      <c r="C23" s="15"/>
      <c r="D23" s="25">
        <v>1</v>
      </c>
      <c r="E23" s="15">
        <f>N22</f>
        <v>66158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31">
        <f>E23</f>
        <v>66158</v>
      </c>
      <c r="Q23" s="15">
        <v>345494</v>
      </c>
      <c r="R23" s="15" t="s">
        <v>26</v>
      </c>
    </row>
    <row r="24" spans="1:86" x14ac:dyDescent="0.3">
      <c r="A24" s="4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86" s="11" customFormat="1" x14ac:dyDescent="0.3">
      <c r="A25" s="4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6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</row>
    <row r="26" spans="1:86" x14ac:dyDescent="0.3">
      <c r="A26" s="46">
        <v>63590</v>
      </c>
      <c r="B26" s="15" t="s">
        <v>57</v>
      </c>
      <c r="C26" s="30">
        <v>45407</v>
      </c>
      <c r="D26" s="15">
        <v>4</v>
      </c>
      <c r="E26" s="15">
        <v>382955</v>
      </c>
      <c r="F26" s="15"/>
      <c r="G26" s="21">
        <f>E26-F26</f>
        <v>382955</v>
      </c>
      <c r="H26" s="21">
        <f>ROUND(G26*18%,)</f>
        <v>68932</v>
      </c>
      <c r="I26" s="21">
        <f>ROUND(G26+H26,)</f>
        <v>451887</v>
      </c>
      <c r="J26" s="21">
        <f>G26*1%</f>
        <v>3829.55</v>
      </c>
      <c r="K26" s="21">
        <f>ROUND(G26*5%,)</f>
        <v>19148</v>
      </c>
      <c r="L26" s="21"/>
      <c r="M26" s="21"/>
      <c r="N26" s="31">
        <f>H26</f>
        <v>68932</v>
      </c>
      <c r="O26" s="21"/>
      <c r="P26" s="22">
        <f>I26-SUM(J26:O26)</f>
        <v>359977.45</v>
      </c>
      <c r="Q26" s="15">
        <v>359977</v>
      </c>
      <c r="R26" s="15" t="s">
        <v>15</v>
      </c>
    </row>
    <row r="27" spans="1:86" x14ac:dyDescent="0.3">
      <c r="A27" s="46"/>
      <c r="B27" s="18" t="s">
        <v>55</v>
      </c>
      <c r="C27" s="15"/>
      <c r="D27" s="15">
        <v>4</v>
      </c>
      <c r="E27" s="15">
        <f>N26</f>
        <v>68932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31">
        <f>E27</f>
        <v>68932</v>
      </c>
      <c r="Q27" s="15">
        <v>68932</v>
      </c>
      <c r="R27" s="15" t="s">
        <v>16</v>
      </c>
    </row>
    <row r="28" spans="1:86" x14ac:dyDescent="0.3">
      <c r="A28" s="46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31"/>
      <c r="Q28" s="15"/>
      <c r="R28" s="15"/>
    </row>
    <row r="29" spans="1:86" s="11" customFormat="1" x14ac:dyDescent="0.3">
      <c r="A29" s="4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6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</row>
    <row r="30" spans="1:86" x14ac:dyDescent="0.3">
      <c r="A30" s="46">
        <v>63591</v>
      </c>
      <c r="B30" s="15" t="s">
        <v>58</v>
      </c>
      <c r="C30" s="30">
        <v>45407</v>
      </c>
      <c r="D30" s="15">
        <v>2</v>
      </c>
      <c r="E30" s="15">
        <v>336952</v>
      </c>
      <c r="F30" s="15"/>
      <c r="G30" s="21">
        <f>E30-F30</f>
        <v>336952</v>
      </c>
      <c r="H30" s="21">
        <f>ROUND(G30*18%,)</f>
        <v>60651</v>
      </c>
      <c r="I30" s="21">
        <f>ROUND(G30+H30,)</f>
        <v>397603</v>
      </c>
      <c r="J30" s="21">
        <f>G30*1%</f>
        <v>3369.52</v>
      </c>
      <c r="K30" s="21">
        <f>ROUND(G30*5%,)</f>
        <v>16848</v>
      </c>
      <c r="L30" s="21"/>
      <c r="M30" s="21"/>
      <c r="N30" s="31">
        <f>H30</f>
        <v>60651</v>
      </c>
      <c r="O30" s="21"/>
      <c r="P30" s="22">
        <f>I30-SUM(J30:O30)</f>
        <v>316734.48</v>
      </c>
      <c r="Q30" s="15">
        <v>60651</v>
      </c>
      <c r="R30" s="15" t="s">
        <v>18</v>
      </c>
    </row>
    <row r="31" spans="1:86" x14ac:dyDescent="0.3">
      <c r="A31" s="46">
        <v>63591</v>
      </c>
      <c r="B31" s="18" t="s">
        <v>55</v>
      </c>
      <c r="C31" s="15"/>
      <c r="D31" s="15">
        <v>2</v>
      </c>
      <c r="E31" s="15">
        <f>N30</f>
        <v>60651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31">
        <f>E31</f>
        <v>60651</v>
      </c>
      <c r="Q31" s="15">
        <v>88618</v>
      </c>
      <c r="R31" s="15" t="s">
        <v>21</v>
      </c>
    </row>
    <row r="32" spans="1:86" x14ac:dyDescent="0.3">
      <c r="A32" s="46">
        <v>63591</v>
      </c>
      <c r="B32" s="15" t="s">
        <v>58</v>
      </c>
      <c r="C32" s="30">
        <v>45505</v>
      </c>
      <c r="D32" s="15">
        <v>22</v>
      </c>
      <c r="E32" s="15">
        <v>94275</v>
      </c>
      <c r="F32" s="15"/>
      <c r="G32" s="21">
        <f>E32-F32</f>
        <v>94275</v>
      </c>
      <c r="H32" s="21">
        <f>ROUND(G32*18%,)</f>
        <v>16970</v>
      </c>
      <c r="I32" s="21">
        <f>ROUND(G32+H32,)</f>
        <v>111245</v>
      </c>
      <c r="J32" s="21">
        <f>G32*1%</f>
        <v>942.75</v>
      </c>
      <c r="K32" s="21">
        <f>ROUND(G32*5%,)</f>
        <v>4714</v>
      </c>
      <c r="L32" s="21"/>
      <c r="M32" s="21"/>
      <c r="N32" s="31">
        <f>H32</f>
        <v>16970</v>
      </c>
      <c r="O32" s="21"/>
      <c r="P32" s="22">
        <f>I32-SUM(J32:O32)</f>
        <v>88618.25</v>
      </c>
      <c r="Q32" s="15">
        <v>16970</v>
      </c>
      <c r="R32" s="15" t="s">
        <v>27</v>
      </c>
    </row>
    <row r="33" spans="1:86" x14ac:dyDescent="0.3">
      <c r="A33" s="46">
        <v>63591</v>
      </c>
      <c r="B33" s="18" t="s">
        <v>55</v>
      </c>
      <c r="C33" s="15"/>
      <c r="D33" s="15">
        <v>22</v>
      </c>
      <c r="E33" s="15">
        <f>N32</f>
        <v>16970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31">
        <f>E33</f>
        <v>16970</v>
      </c>
      <c r="Q33" s="15">
        <v>200000</v>
      </c>
      <c r="R33" s="15" t="s">
        <v>33</v>
      </c>
    </row>
    <row r="34" spans="1:86" s="11" customFormat="1" x14ac:dyDescent="0.3">
      <c r="A34" s="4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26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</row>
    <row r="35" spans="1:86" x14ac:dyDescent="0.3">
      <c r="A35" s="46">
        <v>63592</v>
      </c>
      <c r="B35" s="15" t="s">
        <v>59</v>
      </c>
      <c r="C35" s="30">
        <v>45407</v>
      </c>
      <c r="D35" s="15">
        <v>3</v>
      </c>
      <c r="E35" s="15">
        <v>318059</v>
      </c>
      <c r="F35" s="15"/>
      <c r="G35" s="21">
        <f>E35-F35</f>
        <v>318059</v>
      </c>
      <c r="H35" s="21">
        <f>ROUND(G35*18%,)</f>
        <v>57251</v>
      </c>
      <c r="I35" s="21">
        <f>ROUND(G35+H35,)</f>
        <v>375310</v>
      </c>
      <c r="J35" s="21">
        <f>G35*1%</f>
        <v>3180.59</v>
      </c>
      <c r="K35" s="21">
        <f>ROUND(G35*5%,)</f>
        <v>15903</v>
      </c>
      <c r="L35" s="21"/>
      <c r="M35" s="21"/>
      <c r="N35" s="31">
        <f>H35</f>
        <v>57251</v>
      </c>
      <c r="O35" s="21"/>
      <c r="P35" s="22">
        <f>I35-SUM(J35:O35)</f>
        <v>298975.41000000003</v>
      </c>
      <c r="Q35" s="15">
        <v>298975</v>
      </c>
      <c r="R35" s="15" t="s">
        <v>17</v>
      </c>
    </row>
    <row r="36" spans="1:86" x14ac:dyDescent="0.3">
      <c r="A36" s="46">
        <v>63592</v>
      </c>
      <c r="B36" s="18" t="s">
        <v>55</v>
      </c>
      <c r="C36" s="15"/>
      <c r="D36" s="15">
        <v>3</v>
      </c>
      <c r="E36" s="15">
        <f>N35</f>
        <v>57251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31">
        <f>E36</f>
        <v>57251</v>
      </c>
      <c r="Q36" s="51">
        <v>57251</v>
      </c>
      <c r="R36" s="51" t="s">
        <v>19</v>
      </c>
    </row>
    <row r="37" spans="1:86" s="11" customFormat="1" x14ac:dyDescent="0.3">
      <c r="A37" s="4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6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</row>
    <row r="38" spans="1:86" x14ac:dyDescent="0.3">
      <c r="A38" s="46">
        <v>65221</v>
      </c>
      <c r="B38" s="15" t="s">
        <v>60</v>
      </c>
      <c r="C38" s="30">
        <v>45505</v>
      </c>
      <c r="D38" s="15">
        <v>21</v>
      </c>
      <c r="E38" s="15">
        <v>332499</v>
      </c>
      <c r="F38" s="15"/>
      <c r="G38" s="21">
        <f>E38-F38</f>
        <v>332499</v>
      </c>
      <c r="H38" s="21">
        <f>ROUND(G38*18%,)</f>
        <v>59850</v>
      </c>
      <c r="I38" s="21">
        <f>ROUND(G38+H38,)</f>
        <v>392349</v>
      </c>
      <c r="J38" s="21">
        <f>G38*1%</f>
        <v>3324.9900000000002</v>
      </c>
      <c r="K38" s="21">
        <f>ROUND(G38*5%,)</f>
        <v>16625</v>
      </c>
      <c r="L38" s="21"/>
      <c r="M38" s="21"/>
      <c r="N38" s="21">
        <f>H38</f>
        <v>59850</v>
      </c>
      <c r="O38" s="21"/>
      <c r="P38" s="22">
        <f>I38-SUM(J38:O38)</f>
        <v>312549.01</v>
      </c>
      <c r="Q38" s="15">
        <v>312549</v>
      </c>
      <c r="R38" s="15" t="s">
        <v>23</v>
      </c>
    </row>
    <row r="39" spans="1:86" x14ac:dyDescent="0.3">
      <c r="A39" s="46">
        <v>65221</v>
      </c>
      <c r="B39" s="18" t="s">
        <v>55</v>
      </c>
      <c r="C39" s="15"/>
      <c r="D39" s="15">
        <v>21</v>
      </c>
      <c r="E39" s="15">
        <f>N38</f>
        <v>59850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31">
        <f>E39</f>
        <v>59850</v>
      </c>
      <c r="Q39" s="15">
        <v>88618</v>
      </c>
      <c r="R39" s="15" t="s">
        <v>31</v>
      </c>
    </row>
    <row r="40" spans="1:86" x14ac:dyDescent="0.3">
      <c r="A40" s="46">
        <v>65221</v>
      </c>
      <c r="B40" s="15" t="s">
        <v>60</v>
      </c>
      <c r="C40" s="30">
        <v>45682</v>
      </c>
      <c r="D40" s="15">
        <v>22</v>
      </c>
      <c r="E40" s="15">
        <v>94275</v>
      </c>
      <c r="F40" s="15"/>
      <c r="G40" s="21">
        <f>E40-F40</f>
        <v>94275</v>
      </c>
      <c r="H40" s="21">
        <f>ROUND(G40*18%,)</f>
        <v>16970</v>
      </c>
      <c r="I40" s="21">
        <f>ROUND(G40+H40,)</f>
        <v>111245</v>
      </c>
      <c r="J40" s="21">
        <f>G40*1%</f>
        <v>942.75</v>
      </c>
      <c r="K40" s="21">
        <f>ROUND(G40*5%,)</f>
        <v>4714</v>
      </c>
      <c r="L40" s="21"/>
      <c r="M40" s="21"/>
      <c r="N40" s="21">
        <f>H40</f>
        <v>16970</v>
      </c>
      <c r="O40" s="21"/>
      <c r="P40" s="22">
        <f>I40-SUM(J40:O40)</f>
        <v>88618.25</v>
      </c>
      <c r="Q40" s="15">
        <v>59850</v>
      </c>
      <c r="R40" s="15" t="s">
        <v>32</v>
      </c>
    </row>
    <row r="41" spans="1:86" s="11" customFormat="1" x14ac:dyDescent="0.3">
      <c r="A41" s="4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26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</row>
    <row r="42" spans="1:86" x14ac:dyDescent="0.3">
      <c r="A42" s="4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spans="1:86" x14ac:dyDescent="0.3">
      <c r="A43" s="4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86" x14ac:dyDescent="0.3">
      <c r="A44" s="46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86" s="11" customFormat="1" x14ac:dyDescent="0.3">
      <c r="A45" s="4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26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</row>
    <row r="46" spans="1:86" x14ac:dyDescent="0.3">
      <c r="A46" s="46">
        <v>65223</v>
      </c>
      <c r="B46" s="15" t="s">
        <v>61</v>
      </c>
      <c r="C46" s="30">
        <v>45505</v>
      </c>
      <c r="D46" s="15">
        <v>18</v>
      </c>
      <c r="E46" s="15">
        <v>431029</v>
      </c>
      <c r="F46" s="15"/>
      <c r="G46" s="21">
        <f>E46-F46</f>
        <v>431029</v>
      </c>
      <c r="H46" s="21">
        <f>ROUND(G46*18%,)</f>
        <v>77585</v>
      </c>
      <c r="I46" s="21">
        <f>ROUND(G46+H46,)</f>
        <v>508614</v>
      </c>
      <c r="J46" s="21">
        <f>G46*1%</f>
        <v>4310.29</v>
      </c>
      <c r="K46" s="21">
        <f>ROUND(G46*5%,)</f>
        <v>21551</v>
      </c>
      <c r="L46" s="21"/>
      <c r="M46" s="21"/>
      <c r="N46" s="21">
        <f>H46</f>
        <v>77585</v>
      </c>
      <c r="O46" s="21"/>
      <c r="P46" s="22">
        <f>I46-SUM(J46:O46)</f>
        <v>405167.70999999996</v>
      </c>
      <c r="Q46" s="15">
        <v>405168</v>
      </c>
      <c r="R46" s="15" t="s">
        <v>25</v>
      </c>
    </row>
    <row r="47" spans="1:86" x14ac:dyDescent="0.3">
      <c r="A47" s="46">
        <v>65223</v>
      </c>
      <c r="B47" s="18" t="s">
        <v>55</v>
      </c>
      <c r="C47" s="15"/>
      <c r="D47" s="15">
        <v>18</v>
      </c>
      <c r="E47" s="15">
        <f>N46</f>
        <v>77585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31">
        <f>E47</f>
        <v>77585</v>
      </c>
      <c r="Q47" s="15">
        <v>77585</v>
      </c>
      <c r="R47" s="15" t="s">
        <v>29</v>
      </c>
    </row>
    <row r="48" spans="1:86" s="11" customFormat="1" x14ac:dyDescent="0.3">
      <c r="A48" s="4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26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</row>
    <row r="49" spans="1:86" x14ac:dyDescent="0.3">
      <c r="A49" s="46">
        <v>65224</v>
      </c>
      <c r="B49" s="15" t="s">
        <v>62</v>
      </c>
      <c r="C49" s="30">
        <v>45505</v>
      </c>
      <c r="D49" s="15">
        <v>19</v>
      </c>
      <c r="E49" s="15">
        <v>429238</v>
      </c>
      <c r="F49" s="15">
        <v>74813</v>
      </c>
      <c r="G49" s="21">
        <f>E49-F49</f>
        <v>354425</v>
      </c>
      <c r="H49" s="21">
        <f>ROUND(G49*18%,)</f>
        <v>63797</v>
      </c>
      <c r="I49" s="21">
        <f>ROUND(G49+H49,)</f>
        <v>418222</v>
      </c>
      <c r="J49" s="21">
        <f>G49*1%</f>
        <v>3544.25</v>
      </c>
      <c r="K49" s="21">
        <f>ROUND(G49*5%,)</f>
        <v>17721</v>
      </c>
      <c r="L49" s="21"/>
      <c r="M49" s="21"/>
      <c r="N49" s="21">
        <f>H49</f>
        <v>63797</v>
      </c>
      <c r="O49" s="21"/>
      <c r="P49" s="22">
        <f>I49-SUM(J49:O49)</f>
        <v>333159.75</v>
      </c>
      <c r="Q49" s="15">
        <v>333160</v>
      </c>
      <c r="R49" s="15" t="s">
        <v>24</v>
      </c>
    </row>
    <row r="50" spans="1:86" x14ac:dyDescent="0.3">
      <c r="A50" s="46">
        <v>65224</v>
      </c>
      <c r="B50" s="18" t="s">
        <v>55</v>
      </c>
      <c r="C50" s="15"/>
      <c r="D50" s="15">
        <v>19</v>
      </c>
      <c r="E50" s="15">
        <f>N49</f>
        <v>63797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31">
        <f>E50</f>
        <v>63797</v>
      </c>
      <c r="Q50" s="15">
        <v>63797</v>
      </c>
      <c r="R50" s="15" t="s">
        <v>28</v>
      </c>
    </row>
    <row r="51" spans="1:86" x14ac:dyDescent="0.3">
      <c r="A51" s="46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</row>
    <row r="52" spans="1:86" s="11" customFormat="1" x14ac:dyDescent="0.3">
      <c r="A52" s="4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6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</row>
    <row r="53" spans="1:86" x14ac:dyDescent="0.3">
      <c r="A53" s="46">
        <v>65225</v>
      </c>
      <c r="B53" s="15" t="s">
        <v>63</v>
      </c>
      <c r="C53" s="30">
        <v>45505</v>
      </c>
      <c r="D53" s="15">
        <v>23</v>
      </c>
      <c r="E53" s="15">
        <v>437971.5</v>
      </c>
      <c r="F53" s="15"/>
      <c r="G53" s="21">
        <f>E53-F53</f>
        <v>437971.5</v>
      </c>
      <c r="H53" s="21">
        <f>ROUND(G53*18%,)</f>
        <v>78835</v>
      </c>
      <c r="I53" s="21">
        <f>ROUND(G53+H53,)</f>
        <v>516807</v>
      </c>
      <c r="J53" s="21">
        <f>G53*1%</f>
        <v>4379.7150000000001</v>
      </c>
      <c r="K53" s="21">
        <f>ROUND(G53*5%,)</f>
        <v>21899</v>
      </c>
      <c r="L53" s="21"/>
      <c r="M53" s="21"/>
      <c r="N53" s="21">
        <f>H53</f>
        <v>78835</v>
      </c>
      <c r="O53" s="21"/>
      <c r="P53" s="22">
        <f>I53-SUM(J53:O53)</f>
        <v>411693.28500000003</v>
      </c>
      <c r="Q53" s="15">
        <v>411692</v>
      </c>
      <c r="R53" s="15" t="s">
        <v>22</v>
      </c>
    </row>
    <row r="54" spans="1:86" x14ac:dyDescent="0.3">
      <c r="A54" s="46">
        <v>65225</v>
      </c>
      <c r="B54" s="18" t="s">
        <v>55</v>
      </c>
      <c r="C54" s="15"/>
      <c r="D54" s="15">
        <v>23</v>
      </c>
      <c r="E54" s="15">
        <f>N53</f>
        <v>78835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31">
        <f>E54</f>
        <v>78835</v>
      </c>
      <c r="Q54" s="15">
        <v>78835</v>
      </c>
      <c r="R54" s="15" t="s">
        <v>30</v>
      </c>
    </row>
    <row r="55" spans="1:86" x14ac:dyDescent="0.3">
      <c r="A55" s="46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86" ht="15" thickBot="1" x14ac:dyDescent="0.3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86" x14ac:dyDescent="0.3">
      <c r="A57" s="48"/>
      <c r="B57" s="37"/>
      <c r="C57" s="37"/>
      <c r="D57" s="37"/>
      <c r="E57" s="37"/>
      <c r="F57" s="37"/>
      <c r="G57" s="37"/>
      <c r="H57" s="37"/>
      <c r="I57" s="37"/>
      <c r="J57" s="37"/>
      <c r="K57" s="36"/>
      <c r="L57" s="36"/>
      <c r="M57" s="36"/>
      <c r="N57" s="36"/>
      <c r="O57" s="36"/>
      <c r="P57" s="36"/>
      <c r="Q57" s="36"/>
      <c r="R57" s="36"/>
    </row>
    <row r="58" spans="1:86" x14ac:dyDescent="0.3">
      <c r="A58" s="46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29"/>
    </row>
    <row r="59" spans="1:86" ht="15" thickBot="1" x14ac:dyDescent="0.35">
      <c r="A59" s="49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3"/>
      <c r="R59" s="33"/>
    </row>
    <row r="60" spans="1:86" x14ac:dyDescent="0.3">
      <c r="A60" s="5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86" ht="15" thickBot="1" x14ac:dyDescent="0.35"/>
    <row r="62" spans="1:86" ht="18.600000000000001" thickBot="1" x14ac:dyDescent="0.35">
      <c r="L62" s="54"/>
      <c r="M62" s="55"/>
      <c r="N62" s="56"/>
    </row>
    <row r="63" spans="1:86" ht="16.2" thickBot="1" x14ac:dyDescent="0.35">
      <c r="L63" s="57"/>
      <c r="M63" s="58"/>
      <c r="N63" s="59"/>
    </row>
    <row r="64" spans="1:86" ht="15" thickBot="1" x14ac:dyDescent="0.35">
      <c r="L64" s="60"/>
      <c r="M64" s="61"/>
      <c r="N64" s="12"/>
    </row>
    <row r="65" spans="11:14" ht="15" thickBot="1" x14ac:dyDescent="0.35">
      <c r="L65" s="60"/>
      <c r="M65" s="61"/>
      <c r="N65" s="12"/>
    </row>
    <row r="66" spans="11:14" ht="15" thickBot="1" x14ac:dyDescent="0.35">
      <c r="L66" s="52"/>
      <c r="M66" s="53"/>
      <c r="N66" s="13"/>
    </row>
    <row r="67" spans="11:14" ht="15" thickBot="1" x14ac:dyDescent="0.35">
      <c r="L67" s="52"/>
      <c r="M67" s="53"/>
      <c r="N67" s="13"/>
    </row>
    <row r="68" spans="11:14" ht="15" thickBot="1" x14ac:dyDescent="0.35">
      <c r="L68" s="52"/>
      <c r="M68" s="53"/>
      <c r="N68" s="13"/>
    </row>
    <row r="72" spans="11:14" x14ac:dyDescent="0.3">
      <c r="K72" s="10"/>
    </row>
  </sheetData>
  <mergeCells count="7">
    <mergeCell ref="L68:M68"/>
    <mergeCell ref="L62:N62"/>
    <mergeCell ref="L63:N63"/>
    <mergeCell ref="L64:M64"/>
    <mergeCell ref="L65:M65"/>
    <mergeCell ref="L66:M66"/>
    <mergeCell ref="L67:M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2025-05-27T11:56:59Z</dcterms:modified>
</cp:coreProperties>
</file>