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harafat Enterprises\"/>
    </mc:Choice>
  </mc:AlternateContent>
  <xr:revisionPtr revIDLastSave="0" documentId="13_ncr:1_{376493E7-BB6E-4710-8CA6-FCA9A5B39F11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K16" i="1" s="1"/>
  <c r="M16" i="1" l="1"/>
  <c r="H16" i="1"/>
  <c r="N16" i="1" s="1"/>
  <c r="E17" i="1" s="1"/>
  <c r="P17" i="1" s="1"/>
  <c r="L16" i="1"/>
  <c r="J16" i="1"/>
  <c r="G11" i="1"/>
  <c r="K11" i="1" s="1"/>
  <c r="G9" i="1"/>
  <c r="K9" i="1" s="1"/>
  <c r="G8" i="1"/>
  <c r="J8" i="1" s="1"/>
  <c r="Q7" i="1"/>
  <c r="I16" i="1" l="1"/>
  <c r="P16" i="1"/>
  <c r="H11" i="1"/>
  <c r="N11" i="1" s="1"/>
  <c r="E13" i="1" s="1"/>
  <c r="P13" i="1" s="1"/>
  <c r="L11" i="1"/>
  <c r="M11" i="1"/>
  <c r="J11" i="1"/>
  <c r="H8" i="1"/>
  <c r="H9" i="1"/>
  <c r="N9" i="1" s="1"/>
  <c r="E12" i="1" s="1"/>
  <c r="P12" i="1" s="1"/>
  <c r="L9" i="1"/>
  <c r="M9" i="1"/>
  <c r="J9" i="1"/>
  <c r="M8" i="1"/>
  <c r="L8" i="1"/>
  <c r="K8" i="1"/>
  <c r="N8" i="1"/>
  <c r="E10" i="1" l="1"/>
  <c r="P10" i="1" s="1"/>
  <c r="I11" i="1"/>
  <c r="P11" i="1" s="1"/>
  <c r="I9" i="1"/>
  <c r="P9" i="1" s="1"/>
  <c r="I8" i="1"/>
  <c r="P8" i="1" s="1"/>
</calcChain>
</file>

<file path=xl/sharedStrings.xml><?xml version="1.0" encoding="utf-8"?>
<sst xmlns="http://schemas.openxmlformats.org/spreadsheetml/2006/main" count="45" uniqueCount="42">
  <si>
    <t>Amount</t>
  </si>
  <si>
    <t>PAYMENT NOTE No.</t>
  </si>
  <si>
    <t>UTR</t>
  </si>
  <si>
    <t xml:space="preserve"> </t>
  </si>
  <si>
    <t>Sharafat Enterprises</t>
  </si>
  <si>
    <t>15-01-2024 NEFT/AXISP00462584649/RIUP23/4081/SHARAFAT ENTERPRIS/PUNB0166010 399468.00</t>
  </si>
  <si>
    <t>06-04-2024 NEFT/AXISP00489186667/RIUP23/5121/SHARAFAT ENTERPRIS/PUNB0166010 97168.00</t>
  </si>
  <si>
    <t>16-04-2024 NEFT/AXISP00491684723/RIUP24/0107/SHARAFAT ENTERPRIS/PUNB0166010 337146.00</t>
  </si>
  <si>
    <t>17-06-2024 NEFT YESIG41690031113-PUNB0166010-SHARAFAT ENTERPRISES-RIUP24/0565 RS 87,815.00</t>
  </si>
  <si>
    <t>16-07-2024 NEFT/AXISP00519021667/RIUP24/0670/SHARAFAT ENTERPRIS/PUNB0166010 50000.00</t>
  </si>
  <si>
    <t>06-11-2024 NEFT/AXISP00565413241/RIUP24/1497/SHARAFAT ENTERPRIS/PUNB0166010 ₹ 18,735.00</t>
  </si>
  <si>
    <t>19-12-2024 NEFT/AXISP00586371455/RIUP24/2739/SHARAFAT ENTERPRIS/PUNB0166010 13902.00</t>
  </si>
  <si>
    <t>20-12-2024 NEFT/AXISP00587058613/RIUP24/2756/SHARAFAT ENTERPRIS/PUNB0166010 49500.00</t>
  </si>
  <si>
    <t>13-03-2025 NEFT/AXISP00633031180/RIUP24/3348/SHARAFAT ENTERPRIS/PUNB0166010 18414.00</t>
  </si>
  <si>
    <t>13-03-2025 NEFT/AXISP00633031181/RIUP24/3347/SHARAFAT ENTERPRIS/PUNB0166010 10901.00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</si>
  <si>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</si>
  <si>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</si>
  <si>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</si>
  <si>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</si>
  <si>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</si>
  <si>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</si>
  <si>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</si>
  <si>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</si>
  <si>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</si>
  <si>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</si>
  <si>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</si>
  <si>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</si>
  <si>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</si>
  <si>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</si>
  <si>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</si>
  <si>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</si>
  <si>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</si>
  <si>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</si>
  <si>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</si>
  <si>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Hold Amount For Material</t>
  </si>
  <si>
    <t>Final_Amount</t>
  </si>
  <si>
    <t>Total_Amount</t>
  </si>
  <si>
    <t>GST Release Note</t>
  </si>
  <si>
    <t xml:space="preserve">  AT SOHJANI JATAN BLOCK- BAGHRA  VILLAGE BALANCE PIPE LINE  WORK </t>
  </si>
  <si>
    <t xml:space="preserve"> AT SOHJANI JATAN BLOCK- BAGHRA  VILLAGE BALANCE PIPE LINE  WORK  </t>
  </si>
  <si>
    <t xml:space="preserve">AT SOHJANI JATAN BLOCK- BAGHRA  VILLAGE BALANCE PIPE LINE  WORK   </t>
  </si>
  <si>
    <t>Dholari Village - Bal pipeline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</si>
</sst>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3" tint="0.39997558519241921"/>
      <name val="Times New Roman"/>
      <family val="1"/>
    </font>
    <font>
      <b/>
      <sz val="12"/>
      <color theme="4" tint="-0.249977111117893"/>
      <name val="Times New Roman"/>
      <family val="1"/>
    </font>
    <font>
      <sz val="9"/>
      <color theme="1"/>
      <name val="Comic Sans MS"/>
      <family val="4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43" fontId="2" fillId="2" borderId="0" xfId="1" applyNumberFormat="1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right" vertical="center"/>
    </xf>
    <xf numFmtId="43" fontId="6" fillId="2" borderId="4" xfId="1" applyNumberFormat="1" applyFont="1" applyFill="1" applyBorder="1" applyAlignment="1">
      <alignment vertical="center"/>
    </xf>
    <xf numFmtId="43" fontId="0" fillId="0" borderId="4" xfId="0" applyNumberFormat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43" fontId="2" fillId="2" borderId="12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9" fontId="2" fillId="2" borderId="12" xfId="1" applyNumberFormat="1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43" fontId="2" fillId="2" borderId="13" xfId="1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43" fontId="2" fillId="2" borderId="11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2" fillId="2" borderId="13" xfId="1" applyNumberFormat="1" applyFont="1" applyFill="1" applyBorder="1" applyAlignment="1">
      <alignment vertical="center"/>
    </xf>
    <xf numFmtId="14" fontId="2" fillId="2" borderId="13" xfId="1" applyNumberFormat="1" applyFont="1" applyFill="1" applyBorder="1" applyAlignment="1">
      <alignment vertical="center"/>
    </xf>
    <xf numFmtId="43" fontId="9" fillId="2" borderId="13" xfId="1" applyNumberFormat="1" applyFont="1" applyFill="1" applyBorder="1" applyAlignment="1">
      <alignment vertical="center" wrapText="1"/>
    </xf>
    <xf numFmtId="43" fontId="2" fillId="2" borderId="3" xfId="1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43" fontId="7" fillId="2" borderId="14" xfId="1" applyNumberFormat="1" applyFont="1" applyFill="1" applyBorder="1" applyAlignment="1">
      <alignment horizontal="center" vertical="center"/>
    </xf>
    <xf numFmtId="43" fontId="7" fillId="2" borderId="15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3" fontId="7" fillId="2" borderId="2" xfId="1" applyNumberFormat="1" applyFont="1" applyFill="1" applyBorder="1" applyAlignment="1">
      <alignment horizontal="center" vertical="center"/>
    </xf>
    <xf numFmtId="43" fontId="7" fillId="2" borderId="5" xfId="1" applyNumberFormat="1" applyFont="1" applyFill="1" applyBorder="1" applyAlignment="1">
      <alignment horizontal="center" vertical="center"/>
    </xf>
    <xf numFmtId="43" fontId="8" fillId="2" borderId="6" xfId="1" applyNumberFormat="1" applyFont="1" applyFill="1" applyBorder="1" applyAlignment="1">
      <alignment horizontal="center" vertical="center"/>
    </xf>
    <xf numFmtId="43" fontId="8" fillId="2" borderId="1" xfId="1" applyNumberFormat="1" applyFont="1" applyFill="1" applyBorder="1" applyAlignment="1">
      <alignment horizontal="center" vertical="center"/>
    </xf>
    <xf numFmtId="43" fontId="8" fillId="2" borderId="7" xfId="1" applyNumberFormat="1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0" fillId="5" borderId="11" xfId="0" applyFont="1" applyFill="1" applyBorder="1" applyAlignment="1">
      <alignment vertic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zoomScale="72" zoomScaleNormal="72" workbookViewId="0">
      <selection activeCell="B18" sqref="B18"/>
    </sheetView>
  </sheetViews>
  <sheetFormatPr defaultColWidth="9" defaultRowHeight="15.6" x14ac:dyDescent="0.3"/>
  <cols>
    <col min="1" max="1" width="12.109375" style="1" bestFit="1" customWidth="1"/>
    <col min="2" max="2" width="30.5546875" style="1" bestFit="1" customWidth="1"/>
    <col min="3" max="3" width="13.33203125" style="1" bestFit="1" customWidth="1"/>
    <col min="4" max="4" width="21.5546875" style="1" bestFit="1" customWidth="1"/>
    <col min="5" max="6" width="14.33203125" style="1" bestFit="1" customWidth="1"/>
    <col min="7" max="7" width="17" style="1" bestFit="1" customWidth="1"/>
    <col min="8" max="8" width="12.44140625" style="6" bestFit="1" customWidth="1"/>
    <col min="9" max="9" width="14.33203125" style="6" bestFit="1" customWidth="1"/>
    <col min="10" max="10" width="15.5546875" style="1" customWidth="1"/>
    <col min="11" max="11" width="12.44140625" style="1" bestFit="1" customWidth="1"/>
    <col min="12" max="13" width="13.109375" style="1" bestFit="1" customWidth="1"/>
    <col min="14" max="14" width="14.5546875" style="1" bestFit="1" customWidth="1"/>
    <col min="15" max="15" width="21.33203125" style="1" bestFit="1" customWidth="1"/>
    <col min="16" max="16" width="16.33203125" style="1" bestFit="1" customWidth="1"/>
    <col min="17" max="17" width="8.44140625" style="1" customWidth="1"/>
    <col min="18" max="18" width="8" style="1" customWidth="1"/>
    <col min="19" max="19" width="19.33203125" style="1" bestFit="1" customWidth="1"/>
    <col min="20" max="20" width="110.5546875" style="1" bestFit="1" customWidth="1"/>
    <col min="21" max="16384" width="9" style="1"/>
  </cols>
  <sheetData>
    <row r="1" spans="1:20" x14ac:dyDescent="0.3">
      <c r="A1" s="54" t="s">
        <v>15</v>
      </c>
      <c r="B1" s="4" t="s">
        <v>4</v>
      </c>
      <c r="E1" s="2"/>
      <c r="F1" s="2"/>
      <c r="G1" s="2"/>
      <c r="H1" s="3"/>
      <c r="I1" s="3"/>
    </row>
    <row r="2" spans="1:20" x14ac:dyDescent="0.3">
      <c r="A2" s="54" t="s">
        <v>16</v>
      </c>
      <c r="B2" s="55" t="s">
        <v>19</v>
      </c>
      <c r="C2" s="4"/>
      <c r="D2" s="4"/>
      <c r="G2" s="5"/>
      <c r="I2" s="5"/>
    </row>
    <row r="3" spans="1:20" ht="16.2" thickBot="1" x14ac:dyDescent="0.35">
      <c r="A3" s="54" t="s">
        <v>17</v>
      </c>
      <c r="B3" s="55" t="s">
        <v>20</v>
      </c>
      <c r="C3" s="4"/>
      <c r="D3" s="4"/>
      <c r="G3" s="5"/>
      <c r="I3" s="5"/>
    </row>
    <row r="4" spans="1:20" ht="16.2" thickBot="1" x14ac:dyDescent="0.35">
      <c r="A4" s="54" t="s">
        <v>18</v>
      </c>
      <c r="B4" s="55" t="s">
        <v>20</v>
      </c>
      <c r="C4" s="7"/>
      <c r="D4" s="7"/>
      <c r="E4" s="7"/>
      <c r="H4" s="3"/>
      <c r="I4" s="3"/>
      <c r="S4" s="8"/>
      <c r="T4" s="8"/>
    </row>
    <row r="5" spans="1:20" ht="62.4" x14ac:dyDescent="0.3">
      <c r="A5" s="56" t="s">
        <v>21</v>
      </c>
      <c r="B5" s="57" t="s">
        <v>22</v>
      </c>
      <c r="C5" s="58" t="s">
        <v>23</v>
      </c>
      <c r="D5" s="58" t="s">
        <v>24</v>
      </c>
      <c r="E5" s="57" t="s">
        <v>25</v>
      </c>
      <c r="F5" s="57" t="s">
        <v>26</v>
      </c>
      <c r="G5" s="58" t="s">
        <v>27</v>
      </c>
      <c r="H5" s="59" t="s">
        <v>28</v>
      </c>
      <c r="I5" s="58" t="s">
        <v>0</v>
      </c>
      <c r="J5" s="57" t="s">
        <v>29</v>
      </c>
      <c r="K5" s="57" t="s">
        <v>30</v>
      </c>
      <c r="L5" s="57" t="s">
        <v>31</v>
      </c>
      <c r="M5" s="57" t="s">
        <v>32</v>
      </c>
      <c r="N5" s="57" t="s">
        <v>33</v>
      </c>
      <c r="O5" s="60" t="s">
        <v>34</v>
      </c>
      <c r="P5" s="57" t="s">
        <v>35</v>
      </c>
      <c r="Q5" s="19"/>
      <c r="R5" s="19" t="s">
        <v>1</v>
      </c>
      <c r="S5" s="57" t="s">
        <v>36</v>
      </c>
      <c r="T5" s="19" t="s">
        <v>2</v>
      </c>
    </row>
    <row r="6" spans="1:20" ht="16.2" thickBot="1" x14ac:dyDescent="0.35">
      <c r="A6" s="26"/>
      <c r="B6" s="24"/>
      <c r="C6" s="24"/>
      <c r="D6" s="24"/>
      <c r="E6" s="24"/>
      <c r="F6" s="24"/>
      <c r="G6" s="24"/>
      <c r="H6" s="29">
        <v>0.18</v>
      </c>
      <c r="I6" s="24"/>
      <c r="J6" s="29">
        <v>0.01</v>
      </c>
      <c r="K6" s="29">
        <v>0.05</v>
      </c>
      <c r="L6" s="29">
        <v>0.1</v>
      </c>
      <c r="M6" s="29">
        <v>0.1</v>
      </c>
      <c r="N6" s="29">
        <v>0.18</v>
      </c>
      <c r="O6" s="29"/>
      <c r="P6" s="24"/>
      <c r="Q6" s="30"/>
      <c r="R6" s="24"/>
      <c r="S6" s="24"/>
      <c r="T6" s="24"/>
    </row>
    <row r="7" spans="1:20" s="10" customFormat="1" x14ac:dyDescent="0.3">
      <c r="A7" s="27"/>
      <c r="B7" s="11"/>
      <c r="C7" s="11"/>
      <c r="D7" s="11"/>
      <c r="E7" s="11"/>
      <c r="F7" s="11"/>
      <c r="G7" s="11"/>
      <c r="H7" s="12"/>
      <c r="I7" s="11"/>
      <c r="J7" s="12"/>
      <c r="K7" s="12"/>
      <c r="L7" s="12"/>
      <c r="M7" s="12"/>
      <c r="N7" s="12"/>
      <c r="O7" s="12"/>
      <c r="P7" s="11"/>
      <c r="Q7" s="28">
        <f>A8</f>
        <v>61158</v>
      </c>
      <c r="R7" s="11"/>
      <c r="S7" s="11"/>
      <c r="T7" s="11"/>
    </row>
    <row r="8" spans="1:20" ht="39.6" x14ac:dyDescent="0.3">
      <c r="A8" s="20">
        <v>61158</v>
      </c>
      <c r="B8" s="13" t="s">
        <v>38</v>
      </c>
      <c r="C8" s="14">
        <v>45285</v>
      </c>
      <c r="D8" s="15">
        <v>5</v>
      </c>
      <c r="E8" s="16">
        <v>610698</v>
      </c>
      <c r="F8" s="16">
        <v>70877</v>
      </c>
      <c r="G8" s="17">
        <f>ROUND(E8-F8,)</f>
        <v>539821</v>
      </c>
      <c r="H8" s="17">
        <f>G8*18%</f>
        <v>97167.78</v>
      </c>
      <c r="I8" s="17">
        <f>G8+H8</f>
        <v>636988.78</v>
      </c>
      <c r="J8" s="17">
        <f>ROUND(G8*$J$6,)</f>
        <v>5398</v>
      </c>
      <c r="K8" s="17">
        <f>G8*$K$6</f>
        <v>26991.050000000003</v>
      </c>
      <c r="L8" s="17">
        <f>G8*10%</f>
        <v>53982.100000000006</v>
      </c>
      <c r="M8" s="18">
        <f>G8*10%</f>
        <v>53982.100000000006</v>
      </c>
      <c r="N8" s="17">
        <f>H8</f>
        <v>97167.78</v>
      </c>
      <c r="O8" s="9">
        <v>0</v>
      </c>
      <c r="P8" s="17">
        <f>ROUND(I8-SUM(J8:O8),0)</f>
        <v>399468</v>
      </c>
      <c r="Q8" s="21"/>
      <c r="R8" s="9"/>
      <c r="S8" s="9">
        <v>399468</v>
      </c>
      <c r="T8" s="9" t="s">
        <v>5</v>
      </c>
    </row>
    <row r="9" spans="1:20" ht="39.6" x14ac:dyDescent="0.3">
      <c r="A9" s="20">
        <v>61158</v>
      </c>
      <c r="B9" s="13" t="s">
        <v>39</v>
      </c>
      <c r="C9" s="14">
        <v>45364</v>
      </c>
      <c r="D9" s="15">
        <v>7</v>
      </c>
      <c r="E9" s="16">
        <v>494143</v>
      </c>
      <c r="F9" s="16">
        <v>6280</v>
      </c>
      <c r="G9" s="17">
        <f>ROUND(E9-F9,)</f>
        <v>487863</v>
      </c>
      <c r="H9" s="17">
        <f>G9*18%</f>
        <v>87815.34</v>
      </c>
      <c r="I9" s="17">
        <f>G9+H9</f>
        <v>575678.34</v>
      </c>
      <c r="J9" s="17">
        <f>ROUND(G9*$J$6,)</f>
        <v>4879</v>
      </c>
      <c r="K9" s="17">
        <f>G9*$K$6</f>
        <v>24393.15</v>
      </c>
      <c r="L9" s="17">
        <f>G9*10%</f>
        <v>48786.3</v>
      </c>
      <c r="M9" s="18">
        <f>G9*10%</f>
        <v>48786.3</v>
      </c>
      <c r="N9" s="17">
        <f>H9</f>
        <v>87815.34</v>
      </c>
      <c r="O9" s="9">
        <v>23873</v>
      </c>
      <c r="P9" s="17">
        <f>ROUND(I9-SUM(J9:O9),0)</f>
        <v>337145</v>
      </c>
      <c r="Q9" s="21"/>
      <c r="R9" s="9"/>
      <c r="S9" s="9">
        <v>97168</v>
      </c>
      <c r="T9" s="9" t="s">
        <v>6</v>
      </c>
    </row>
    <row r="10" spans="1:20" x14ac:dyDescent="0.3">
      <c r="A10" s="20">
        <v>61158</v>
      </c>
      <c r="B10" s="55" t="s">
        <v>37</v>
      </c>
      <c r="C10" s="22"/>
      <c r="D10" s="23">
        <v>5</v>
      </c>
      <c r="E10" s="9">
        <f>N8</f>
        <v>97167.78</v>
      </c>
      <c r="F10" s="9"/>
      <c r="G10" s="9"/>
      <c r="H10" s="9"/>
      <c r="I10" s="9"/>
      <c r="J10" s="9"/>
      <c r="K10" s="9"/>
      <c r="L10" s="9"/>
      <c r="M10" s="9"/>
      <c r="N10" s="9"/>
      <c r="O10" s="9" t="s">
        <v>3</v>
      </c>
      <c r="P10" s="9">
        <f>E10</f>
        <v>97167.78</v>
      </c>
      <c r="Q10" s="21"/>
      <c r="R10" s="9"/>
      <c r="S10" s="9">
        <v>337146</v>
      </c>
      <c r="T10" s="9" t="s">
        <v>7</v>
      </c>
    </row>
    <row r="11" spans="1:20" ht="39.6" x14ac:dyDescent="0.3">
      <c r="A11" s="20">
        <v>61158</v>
      </c>
      <c r="B11" s="13" t="s">
        <v>40</v>
      </c>
      <c r="C11" s="14">
        <v>45425</v>
      </c>
      <c r="D11" s="15">
        <v>8</v>
      </c>
      <c r="E11" s="16">
        <v>104084</v>
      </c>
      <c r="F11" s="16">
        <v>0</v>
      </c>
      <c r="G11" s="17">
        <f>ROUND(E11-F11,)</f>
        <v>104084</v>
      </c>
      <c r="H11" s="17">
        <f>G11*18%</f>
        <v>18735.12</v>
      </c>
      <c r="I11" s="17">
        <f>G11+H11</f>
        <v>122819.12</v>
      </c>
      <c r="J11" s="17">
        <f>ROUND(G11*$J$6,)</f>
        <v>1041</v>
      </c>
      <c r="K11" s="17">
        <f>G11*$K$6</f>
        <v>5204.2000000000007</v>
      </c>
      <c r="L11" s="17">
        <f>G11*10%</f>
        <v>10408.400000000001</v>
      </c>
      <c r="M11" s="18">
        <f>G11*10%</f>
        <v>10408.400000000001</v>
      </c>
      <c r="N11" s="17">
        <f>H11</f>
        <v>18735.12</v>
      </c>
      <c r="O11" s="9">
        <v>13121</v>
      </c>
      <c r="P11" s="17">
        <f>ROUND(I11-SUM(J11:O11),0)</f>
        <v>63901</v>
      </c>
      <c r="Q11" s="21"/>
      <c r="R11" s="9"/>
      <c r="S11" s="9">
        <v>87815</v>
      </c>
      <c r="T11" s="9" t="s">
        <v>8</v>
      </c>
    </row>
    <row r="12" spans="1:20" x14ac:dyDescent="0.3">
      <c r="A12" s="20">
        <v>61158</v>
      </c>
      <c r="B12" s="55" t="s">
        <v>37</v>
      </c>
      <c r="C12" s="9"/>
      <c r="D12" s="15">
        <v>7</v>
      </c>
      <c r="E12" s="9">
        <f>N9</f>
        <v>87815.34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f>E12</f>
        <v>87815.34</v>
      </c>
      <c r="Q12" s="9"/>
      <c r="R12" s="9"/>
      <c r="S12" s="9">
        <v>50000</v>
      </c>
      <c r="T12" s="9" t="s">
        <v>9</v>
      </c>
    </row>
    <row r="13" spans="1:20" x14ac:dyDescent="0.3">
      <c r="A13" s="20">
        <v>61158</v>
      </c>
      <c r="B13" s="9"/>
      <c r="C13" s="9"/>
      <c r="D13" s="15">
        <v>8</v>
      </c>
      <c r="E13" s="9">
        <f>N11</f>
        <v>18735.12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>
        <f>E13</f>
        <v>18735.12</v>
      </c>
      <c r="Q13" s="9"/>
      <c r="R13" s="9"/>
      <c r="S13" s="9">
        <v>18735</v>
      </c>
      <c r="T13" s="9" t="s">
        <v>10</v>
      </c>
    </row>
    <row r="14" spans="1:20" x14ac:dyDescent="0.3">
      <c r="A14" s="20">
        <v>61158</v>
      </c>
      <c r="B14" s="38"/>
      <c r="C14" s="38"/>
      <c r="D14" s="39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>
        <v>13902</v>
      </c>
      <c r="T14" s="38" t="s">
        <v>11</v>
      </c>
    </row>
    <row r="15" spans="1:20" s="10" customFormat="1" x14ac:dyDescent="0.3">
      <c r="A15" s="27"/>
      <c r="B15" s="11"/>
      <c r="C15" s="11"/>
      <c r="D15" s="11"/>
      <c r="E15" s="11"/>
      <c r="F15" s="11"/>
      <c r="G15" s="11"/>
      <c r="H15" s="12"/>
      <c r="I15" s="11"/>
      <c r="J15" s="12"/>
      <c r="K15" s="12"/>
      <c r="L15" s="12"/>
      <c r="M15" s="12"/>
      <c r="N15" s="12"/>
      <c r="O15" s="12"/>
      <c r="P15" s="11"/>
      <c r="Q15" s="28">
        <v>66325</v>
      </c>
      <c r="R15" s="11"/>
      <c r="S15" s="11"/>
      <c r="T15" s="11"/>
    </row>
    <row r="16" spans="1:20" x14ac:dyDescent="0.3">
      <c r="A16" s="35">
        <v>66325</v>
      </c>
      <c r="B16" s="31" t="s">
        <v>41</v>
      </c>
      <c r="C16" s="36">
        <v>45581</v>
      </c>
      <c r="D16" s="32">
        <v>10</v>
      </c>
      <c r="E16" s="31">
        <v>102299</v>
      </c>
      <c r="F16" s="31"/>
      <c r="G16" s="17">
        <f>ROUND(E16-F16,)</f>
        <v>102299</v>
      </c>
      <c r="H16" s="17">
        <f>G16*18%</f>
        <v>18413.82</v>
      </c>
      <c r="I16" s="17">
        <f>G16+H16</f>
        <v>120712.82</v>
      </c>
      <c r="J16" s="17">
        <f>ROUND(G16*$J$6,)</f>
        <v>1023</v>
      </c>
      <c r="K16" s="17">
        <f>G16*$K$6</f>
        <v>5114.9500000000007</v>
      </c>
      <c r="L16" s="17">
        <f>G16*10%</f>
        <v>10229.900000000001</v>
      </c>
      <c r="M16" s="18">
        <f>G16*10%</f>
        <v>10229.900000000001</v>
      </c>
      <c r="N16" s="17">
        <f>H16</f>
        <v>18413.82</v>
      </c>
      <c r="O16" s="9">
        <v>15300</v>
      </c>
      <c r="P16" s="17">
        <f>ROUND(I16-SUM(J16:O16),0)</f>
        <v>60401</v>
      </c>
      <c r="Q16" s="37"/>
      <c r="R16" s="31"/>
      <c r="S16" s="31">
        <v>49500</v>
      </c>
      <c r="T16" s="38" t="s">
        <v>12</v>
      </c>
    </row>
    <row r="17" spans="1:20" x14ac:dyDescent="0.3">
      <c r="A17" s="35">
        <v>66325</v>
      </c>
      <c r="B17" s="55" t="s">
        <v>37</v>
      </c>
      <c r="C17" s="31"/>
      <c r="D17" s="32">
        <v>10</v>
      </c>
      <c r="E17" s="31">
        <f>N16</f>
        <v>18413.82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>
        <f>E17</f>
        <v>18413.82</v>
      </c>
      <c r="Q17" s="31"/>
      <c r="R17" s="31"/>
      <c r="S17" s="31">
        <v>18414</v>
      </c>
      <c r="T17" s="38" t="s">
        <v>13</v>
      </c>
    </row>
    <row r="18" spans="1:20" x14ac:dyDescent="0.3">
      <c r="A18" s="35">
        <v>66325</v>
      </c>
      <c r="B18" s="31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>
        <v>10901</v>
      </c>
      <c r="T18" s="38" t="s">
        <v>14</v>
      </c>
    </row>
    <row r="19" spans="1:20" ht="16.2" thickBot="1" x14ac:dyDescent="0.35">
      <c r="A19" s="31"/>
      <c r="B19" s="31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  <row r="20" spans="1:20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3"/>
    </row>
    <row r="21" spans="1:20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6.2" thickBot="1" x14ac:dyDescent="0.3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</row>
    <row r="24" spans="1:20" ht="16.2" thickBot="1" x14ac:dyDescent="0.35"/>
    <row r="25" spans="1:20" ht="21.6" thickBot="1" x14ac:dyDescent="0.35">
      <c r="K25" s="48"/>
      <c r="L25" s="49"/>
      <c r="M25" s="49"/>
      <c r="N25" s="50"/>
    </row>
    <row r="26" spans="1:20" ht="18" x14ac:dyDescent="0.3">
      <c r="K26" s="51"/>
      <c r="L26" s="52"/>
      <c r="M26" s="52"/>
      <c r="N26" s="53"/>
    </row>
    <row r="27" spans="1:20" ht="18" x14ac:dyDescent="0.3">
      <c r="K27" s="44"/>
      <c r="L27" s="45"/>
      <c r="M27" s="46"/>
      <c r="N27" s="47"/>
    </row>
    <row r="28" spans="1:20" ht="18" x14ac:dyDescent="0.3">
      <c r="K28" s="44"/>
      <c r="L28" s="45"/>
      <c r="M28" s="46"/>
      <c r="N28" s="47"/>
    </row>
    <row r="29" spans="1:20" ht="18" x14ac:dyDescent="0.3">
      <c r="K29" s="44"/>
      <c r="L29" s="45"/>
      <c r="M29" s="46"/>
      <c r="N29" s="47"/>
    </row>
    <row r="30" spans="1:20" ht="18.600000000000001" thickBot="1" x14ac:dyDescent="0.35">
      <c r="K30" s="40"/>
      <c r="L30" s="41"/>
      <c r="M30" s="42"/>
      <c r="N30" s="43"/>
    </row>
  </sheetData>
  <mergeCells count="10">
    <mergeCell ref="K30:L30"/>
    <mergeCell ref="M30:N30"/>
    <mergeCell ref="K29:L29"/>
    <mergeCell ref="M29:N29"/>
    <mergeCell ref="K25:N25"/>
    <mergeCell ref="K26:N26"/>
    <mergeCell ref="K27:L27"/>
    <mergeCell ref="M27:N27"/>
    <mergeCell ref="K28:L28"/>
    <mergeCell ref="M28:N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2025-05-27T12:16:44Z</dcterms:modified>
</cp:coreProperties>
</file>