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harafat Enterprises\"/>
    </mc:Choice>
  </mc:AlternateContent>
  <xr:revisionPtr revIDLastSave="0" documentId="13_ncr:1_{80136F2C-5711-4D2B-98DF-083B1CBBE828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H16" i="1" s="1"/>
  <c r="I16" i="1" l="1"/>
  <c r="P16" i="1" s="1"/>
  <c r="N16" i="1"/>
  <c r="M16" i="1"/>
  <c r="L16" i="1"/>
  <c r="K16" i="1"/>
  <c r="J16" i="1"/>
  <c r="O23" i="1"/>
  <c r="G14" i="1" l="1"/>
  <c r="K14" i="1" s="1"/>
  <c r="H14" i="1" l="1"/>
  <c r="E15" i="1" s="1"/>
  <c r="P15" i="1" s="1"/>
  <c r="L14" i="1"/>
  <c r="J14" i="1"/>
  <c r="M14" i="1"/>
  <c r="P9" i="1"/>
  <c r="P13" i="1"/>
  <c r="G11" i="1"/>
  <c r="M11" i="1" s="1"/>
  <c r="G12" i="1"/>
  <c r="M12" i="1" s="1"/>
  <c r="I14" i="1" l="1"/>
  <c r="N14" i="1"/>
  <c r="H11" i="1"/>
  <c r="N11" i="1" s="1"/>
  <c r="J11" i="1"/>
  <c r="K11" i="1"/>
  <c r="L11" i="1"/>
  <c r="H12" i="1"/>
  <c r="N12" i="1" s="1"/>
  <c r="J12" i="1"/>
  <c r="K12" i="1"/>
  <c r="L12" i="1"/>
  <c r="Q7" i="1"/>
  <c r="G10" i="1"/>
  <c r="L10" i="1" s="1"/>
  <c r="P14" i="1" l="1"/>
  <c r="I11" i="1"/>
  <c r="P11" i="1" s="1"/>
  <c r="I12" i="1"/>
  <c r="H10" i="1"/>
  <c r="N10" i="1" s="1"/>
  <c r="K10" i="1"/>
  <c r="M10" i="1"/>
  <c r="J10" i="1"/>
  <c r="G8" i="1"/>
  <c r="I10" i="1" l="1"/>
  <c r="P10" i="1" s="1"/>
  <c r="L8" i="1"/>
  <c r="L23" i="1" s="1"/>
  <c r="M8" i="1"/>
  <c r="M23" i="1" s="1"/>
  <c r="K8" i="1"/>
  <c r="J8" i="1"/>
  <c r="H8" i="1"/>
  <c r="N8" i="1" s="1"/>
  <c r="N23" i="1" s="1"/>
  <c r="K31" i="1" s="1"/>
  <c r="O28" i="1" l="1"/>
  <c r="K23" i="1"/>
  <c r="K29" i="1" s="1"/>
  <c r="I8" i="1"/>
  <c r="P8" i="1" s="1"/>
  <c r="T20" i="1" s="1"/>
  <c r="P23" i="1" l="1"/>
  <c r="R23" i="1" l="1"/>
  <c r="R24" i="1" s="1"/>
  <c r="O27" i="1" l="1"/>
  <c r="K30" i="1"/>
</calcChain>
</file>

<file path=xl/sharedStrings.xml><?xml version="1.0" encoding="utf-8"?>
<sst xmlns="http://schemas.openxmlformats.org/spreadsheetml/2006/main" count="55" uniqueCount="46">
  <si>
    <t>Amount</t>
  </si>
  <si>
    <t>UTR</t>
  </si>
  <si>
    <t xml:space="preserve">Debit </t>
  </si>
  <si>
    <t>Total Payable Amount Rs. -</t>
  </si>
  <si>
    <t>Mansura Village Pipe Laying Work</t>
  </si>
  <si>
    <t>HT ( 10% )</t>
  </si>
  <si>
    <t>OC ( 10% )</t>
  </si>
  <si>
    <t>28-08-2023 NEFT/AXISP00418849261/RIUP23/1740/SHARAFAT ENTERPRIS/PUNB0166010 263852.00</t>
  </si>
  <si>
    <t>EXTRA QTY&gt; AGAINST DPR</t>
  </si>
  <si>
    <t>Sharafat Enterprises</t>
  </si>
  <si>
    <t>Pipe Laying Work</t>
  </si>
  <si>
    <t>12-10-2023 NEFT/AXISP00433707871/RIUP23/2468/SHARAFAT ENTERPRIS/PUNB0166010 ₹ 2,38,440.00</t>
  </si>
  <si>
    <t>17-10-2023 NEFT/AXISP00435127448/RIUP23/2686/SHARAFAT ENTERPRIS/PUNB0166010 67617.00</t>
  </si>
  <si>
    <t>09-11-2023 NEFT/AXISP00442541949/RIUP23/3181/SHARAFAT ENTERPRIS/PUNB0166010 99000.00</t>
  </si>
  <si>
    <t>24-11-2023 NEFT/AXISP00446416561/RIUP23/3417/SHARAFAT ENTERPRIS/PUNB0166010 69300.00</t>
  </si>
  <si>
    <t>GST release</t>
  </si>
  <si>
    <t>2,3,4</t>
  </si>
  <si>
    <t>02-01-2024 NEFT/AXISP00458541614/RIUP23/3977/SHARAFAT ENTERPRIS/PUNB0166010 114815.00</t>
  </si>
  <si>
    <t>Updated as on 21-3-24 vaishnavi</t>
  </si>
  <si>
    <t>Advance/surplus</t>
  </si>
  <si>
    <t>Hold</t>
  </si>
  <si>
    <t xml:space="preserve">Hold Amount </t>
  </si>
  <si>
    <t>Advance / Surplus</t>
  </si>
  <si>
    <t xml:space="preserve">GST Remaining </t>
  </si>
  <si>
    <t>17-05-2024 NEFT/AXISP00500883093/RIUP24/0547/SHARAFAT ENTERPRIS/PUNB0166010 69300.00</t>
  </si>
  <si>
    <t>30-04-2025 NEFT/AXISP00658414400/RIUP25/0186/SHARAFAT ENTERPRIS/PUNB0166010 24750.00</t>
  </si>
  <si>
    <t>Updated On 02/05/2025</t>
  </si>
  <si>
    <t>Subcontractor:</t>
  </si>
  <si>
    <t>State:</t>
  </si>
  <si>
    <t>Uttar Pradesh</t>
  </si>
  <si>
    <t>District:</t>
  </si>
  <si>
    <t>Block: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</si>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</sst>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₹&quot;\ #,##0.00;&quot;₹&quot;\ \-#,##0.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3" tint="0.3999755851924192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7">
    <xf numFmtId="0" fontId="0" fillId="0" borderId="0" xfId="0"/>
    <xf numFmtId="0" fontId="5" fillId="2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5" fontId="0" fillId="2" borderId="0" xfId="1" applyNumberFormat="1" applyFont="1" applyFill="1" applyBorder="1" applyAlignment="1">
      <alignment vertical="center"/>
    </xf>
    <xf numFmtId="165" fontId="2" fillId="2" borderId="0" xfId="1" applyNumberFormat="1" applyFont="1" applyFill="1" applyBorder="1" applyAlignment="1">
      <alignment vertical="center"/>
    </xf>
    <xf numFmtId="165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5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5" fontId="3" fillId="2" borderId="7" xfId="1" applyNumberFormat="1" applyFont="1" applyFill="1" applyBorder="1" applyAlignment="1">
      <alignment vertical="center"/>
    </xf>
    <xf numFmtId="165" fontId="3" fillId="2" borderId="18" xfId="1" applyNumberFormat="1" applyFont="1" applyFill="1" applyBorder="1" applyAlignment="1">
      <alignment vertical="center"/>
    </xf>
    <xf numFmtId="165" fontId="3" fillId="2" borderId="15" xfId="1" applyNumberFormat="1" applyFont="1" applyFill="1" applyBorder="1" applyAlignment="1">
      <alignment vertical="center"/>
    </xf>
    <xf numFmtId="165" fontId="3" fillId="2" borderId="6" xfId="1" applyNumberFormat="1" applyFont="1" applyFill="1" applyBorder="1" applyAlignment="1">
      <alignment vertical="center"/>
    </xf>
    <xf numFmtId="165" fontId="3" fillId="2" borderId="8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8" xfId="1" applyNumberFormat="1" applyFont="1" applyFill="1" applyBorder="1" applyAlignment="1">
      <alignment vertical="center"/>
    </xf>
    <xf numFmtId="165" fontId="3" fillId="2" borderId="28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165" fontId="3" fillId="2" borderId="16" xfId="1" applyNumberFormat="1" applyFont="1" applyFill="1" applyBorder="1" applyAlignment="1">
      <alignment vertical="center"/>
    </xf>
    <xf numFmtId="165" fontId="3" fillId="2" borderId="9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5" fontId="3" fillId="2" borderId="17" xfId="1" applyNumberFormat="1" applyFont="1" applyFill="1" applyBorder="1" applyAlignment="1">
      <alignment vertical="center"/>
    </xf>
    <xf numFmtId="165" fontId="3" fillId="2" borderId="20" xfId="1" applyNumberFormat="1" applyFont="1" applyFill="1" applyBorder="1" applyAlignment="1">
      <alignment vertical="center"/>
    </xf>
    <xf numFmtId="165" fontId="3" fillId="2" borderId="24" xfId="1" applyNumberFormat="1" applyFont="1" applyFill="1" applyBorder="1" applyAlignment="1">
      <alignment vertical="center"/>
    </xf>
    <xf numFmtId="165" fontId="3" fillId="2" borderId="11" xfId="1" applyNumberFormat="1" applyFont="1" applyFill="1" applyBorder="1" applyAlignment="1">
      <alignment vertical="center"/>
    </xf>
    <xf numFmtId="165" fontId="3" fillId="2" borderId="14" xfId="1" applyNumberFormat="1" applyFont="1" applyFill="1" applyBorder="1" applyAlignment="1">
      <alignment vertical="center"/>
    </xf>
    <xf numFmtId="165" fontId="3" fillId="2" borderId="21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165" fontId="3" fillId="2" borderId="25" xfId="1" applyNumberFormat="1" applyFont="1" applyFill="1" applyBorder="1" applyAlignment="1">
      <alignment horizontal="right" vertical="center"/>
    </xf>
    <xf numFmtId="165" fontId="3" fillId="2" borderId="13" xfId="1" applyNumberFormat="1" applyFont="1" applyFill="1" applyBorder="1" applyAlignment="1">
      <alignment vertical="center"/>
    </xf>
    <xf numFmtId="165" fontId="3" fillId="2" borderId="30" xfId="1" applyNumberFormat="1" applyFont="1" applyFill="1" applyBorder="1" applyAlignment="1">
      <alignment vertical="center"/>
    </xf>
    <xf numFmtId="165" fontId="3" fillId="2" borderId="19" xfId="1" applyNumberFormat="1" applyFont="1" applyFill="1" applyBorder="1" applyAlignment="1">
      <alignment vertical="center"/>
    </xf>
    <xf numFmtId="165" fontId="3" fillId="2" borderId="23" xfId="1" applyNumberFormat="1" applyFont="1" applyFill="1" applyBorder="1" applyAlignment="1">
      <alignment vertical="center"/>
    </xf>
    <xf numFmtId="165" fontId="3" fillId="2" borderId="26" xfId="1" applyNumberFormat="1" applyFont="1" applyFill="1" applyBorder="1" applyAlignment="1">
      <alignment vertical="center"/>
    </xf>
    <xf numFmtId="165" fontId="0" fillId="2" borderId="0" xfId="1" applyNumberFormat="1" applyFont="1" applyFill="1" applyAlignment="1">
      <alignment vertical="center"/>
    </xf>
    <xf numFmtId="165" fontId="3" fillId="2" borderId="31" xfId="1" applyNumberFormat="1" applyFont="1" applyFill="1" applyBorder="1" applyAlignment="1">
      <alignment vertical="center"/>
    </xf>
    <xf numFmtId="165" fontId="3" fillId="2" borderId="32" xfId="1" applyNumberFormat="1" applyFont="1" applyFill="1" applyBorder="1" applyAlignment="1">
      <alignment vertical="center"/>
    </xf>
    <xf numFmtId="165" fontId="3" fillId="3" borderId="9" xfId="1" applyNumberFormat="1" applyFont="1" applyFill="1" applyBorder="1" applyAlignment="1">
      <alignment vertical="center"/>
    </xf>
    <xf numFmtId="165" fontId="3" fillId="3" borderId="28" xfId="1" applyNumberFormat="1" applyFont="1" applyFill="1" applyBorder="1" applyAlignment="1">
      <alignment vertical="center"/>
    </xf>
    <xf numFmtId="165" fontId="6" fillId="2" borderId="5" xfId="1" applyNumberFormat="1" applyFont="1" applyFill="1" applyBorder="1" applyAlignment="1">
      <alignment horizontal="center" vertical="center" wrapText="1"/>
    </xf>
    <xf numFmtId="165" fontId="3" fillId="4" borderId="10" xfId="1" applyNumberFormat="1" applyFont="1" applyFill="1" applyBorder="1" applyAlignment="1">
      <alignment vertical="center"/>
    </xf>
    <xf numFmtId="165" fontId="3" fillId="4" borderId="18" xfId="1" applyNumberFormat="1" applyFont="1" applyFill="1" applyBorder="1" applyAlignment="1">
      <alignment vertical="center"/>
    </xf>
    <xf numFmtId="165" fontId="3" fillId="4" borderId="9" xfId="1" applyNumberFormat="1" applyFont="1" applyFill="1" applyBorder="1" applyAlignment="1">
      <alignment vertical="center"/>
    </xf>
    <xf numFmtId="165" fontId="3" fillId="4" borderId="15" xfId="1" applyNumberFormat="1" applyFont="1" applyFill="1" applyBorder="1" applyAlignment="1">
      <alignment vertical="center"/>
    </xf>
    <xf numFmtId="165" fontId="3" fillId="4" borderId="31" xfId="1" applyNumberFormat="1" applyFont="1" applyFill="1" applyBorder="1" applyAlignment="1">
      <alignment vertical="center"/>
    </xf>
    <xf numFmtId="9" fontId="3" fillId="4" borderId="6" xfId="1" applyNumberFormat="1" applyFont="1" applyFill="1" applyBorder="1" applyAlignment="1">
      <alignment vertical="center"/>
    </xf>
    <xf numFmtId="165" fontId="3" fillId="4" borderId="8" xfId="1" applyNumberFormat="1" applyFont="1" applyFill="1" applyBorder="1" applyAlignment="1">
      <alignment vertical="center"/>
    </xf>
    <xf numFmtId="9" fontId="3" fillId="4" borderId="9" xfId="1" applyNumberFormat="1" applyFont="1" applyFill="1" applyBorder="1" applyAlignment="1">
      <alignment vertical="center"/>
    </xf>
    <xf numFmtId="9" fontId="3" fillId="4" borderId="28" xfId="1" applyNumberFormat="1" applyFont="1" applyFill="1" applyBorder="1" applyAlignment="1">
      <alignment vertical="center"/>
    </xf>
    <xf numFmtId="9" fontId="3" fillId="4" borderId="8" xfId="1" applyNumberFormat="1" applyFont="1" applyFill="1" applyBorder="1" applyAlignment="1">
      <alignment vertical="center"/>
    </xf>
    <xf numFmtId="165" fontId="3" fillId="4" borderId="28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165" fontId="5" fillId="2" borderId="31" xfId="1" applyNumberFormat="1" applyFont="1" applyFill="1" applyBorder="1" applyAlignment="1">
      <alignment vertical="center"/>
    </xf>
    <xf numFmtId="165" fontId="3" fillId="2" borderId="33" xfId="1" applyNumberFormat="1" applyFont="1" applyFill="1" applyBorder="1" applyAlignment="1">
      <alignment vertical="center"/>
    </xf>
    <xf numFmtId="165" fontId="3" fillId="2" borderId="34" xfId="1" applyNumberFormat="1" applyFont="1" applyFill="1" applyBorder="1" applyAlignment="1">
      <alignment vertical="center"/>
    </xf>
    <xf numFmtId="165" fontId="5" fillId="2" borderId="34" xfId="1" applyNumberFormat="1" applyFont="1" applyFill="1" applyBorder="1" applyAlignment="1">
      <alignment vertical="center"/>
    </xf>
    <xf numFmtId="165" fontId="5" fillId="2" borderId="35" xfId="1" applyNumberFormat="1" applyFont="1" applyFill="1" applyBorder="1" applyAlignment="1">
      <alignment vertical="center"/>
    </xf>
    <xf numFmtId="165" fontId="3" fillId="2" borderId="36" xfId="1" applyNumberFormat="1" applyFont="1" applyFill="1" applyBorder="1" applyAlignment="1">
      <alignment vertical="center"/>
    </xf>
    <xf numFmtId="165" fontId="3" fillId="2" borderId="37" xfId="1" applyNumberFormat="1" applyFont="1" applyFill="1" applyBorder="1" applyAlignment="1">
      <alignment vertical="center"/>
    </xf>
    <xf numFmtId="165" fontId="3" fillId="2" borderId="38" xfId="1" applyNumberFormat="1" applyFont="1" applyFill="1" applyBorder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165" fontId="3" fillId="2" borderId="22" xfId="1" applyNumberFormat="1" applyFont="1" applyFill="1" applyBorder="1" applyAlignment="1">
      <alignment vertical="center"/>
    </xf>
    <xf numFmtId="165" fontId="5" fillId="2" borderId="33" xfId="1" applyNumberFormat="1" applyFont="1" applyFill="1" applyBorder="1" applyAlignment="1">
      <alignment vertical="center"/>
    </xf>
    <xf numFmtId="165" fontId="3" fillId="2" borderId="35" xfId="1" applyNumberFormat="1" applyFont="1" applyFill="1" applyBorder="1" applyAlignment="1">
      <alignment vertical="center"/>
    </xf>
    <xf numFmtId="165" fontId="5" fillId="2" borderId="29" xfId="1" applyNumberFormat="1" applyFont="1" applyFill="1" applyBorder="1" applyAlignment="1">
      <alignment vertical="center"/>
    </xf>
    <xf numFmtId="165" fontId="0" fillId="2" borderId="0" xfId="0" applyNumberFormat="1" applyFill="1" applyAlignment="1">
      <alignment vertical="center"/>
    </xf>
    <xf numFmtId="165" fontId="3" fillId="0" borderId="9" xfId="1" applyNumberFormat="1" applyFont="1" applyFill="1" applyBorder="1" applyAlignment="1">
      <alignment vertical="center"/>
    </xf>
    <xf numFmtId="165" fontId="9" fillId="2" borderId="7" xfId="1" applyNumberFormat="1" applyFont="1" applyFill="1" applyBorder="1" applyAlignment="1">
      <alignment horizontal="left" vertical="center"/>
    </xf>
    <xf numFmtId="165" fontId="9" fillId="2" borderId="21" xfId="1" applyNumberFormat="1" applyFont="1" applyFill="1" applyBorder="1" applyAlignment="1">
      <alignment horizontal="left" vertical="center"/>
    </xf>
    <xf numFmtId="165" fontId="9" fillId="2" borderId="7" xfId="1" applyNumberFormat="1" applyFont="1" applyFill="1" applyBorder="1" applyAlignment="1">
      <alignment horizontal="right" vertical="center"/>
    </xf>
    <xf numFmtId="164" fontId="9" fillId="2" borderId="21" xfId="1" applyNumberFormat="1" applyFont="1" applyFill="1" applyBorder="1" applyAlignment="1">
      <alignment horizontal="right" vertical="center"/>
    </xf>
    <xf numFmtId="165" fontId="9" fillId="2" borderId="12" xfId="1" applyNumberFormat="1" applyFont="1" applyFill="1" applyBorder="1" applyAlignment="1">
      <alignment horizontal="left" vertical="center"/>
    </xf>
    <xf numFmtId="165" fontId="9" fillId="2" borderId="39" xfId="1" applyNumberFormat="1" applyFont="1" applyFill="1" applyBorder="1" applyAlignment="1">
      <alignment horizontal="left" vertical="center"/>
    </xf>
    <xf numFmtId="164" fontId="9" fillId="2" borderId="12" xfId="1" applyNumberFormat="1" applyFont="1" applyFill="1" applyBorder="1" applyAlignment="1">
      <alignment horizontal="right" vertical="center"/>
    </xf>
    <xf numFmtId="164" fontId="9" fillId="2" borderId="23" xfId="1" applyNumberFormat="1" applyFont="1" applyFill="1" applyBorder="1" applyAlignment="1">
      <alignment horizontal="right" vertical="center"/>
    </xf>
    <xf numFmtId="165" fontId="8" fillId="2" borderId="3" xfId="1" applyNumberFormat="1" applyFont="1" applyFill="1" applyBorder="1" applyAlignment="1">
      <alignment horizontal="center" vertical="center"/>
    </xf>
    <xf numFmtId="165" fontId="8" fillId="2" borderId="4" xfId="1" applyNumberFormat="1" applyFont="1" applyFill="1" applyBorder="1" applyAlignment="1">
      <alignment horizontal="center" vertical="center"/>
    </xf>
    <xf numFmtId="165" fontId="8" fillId="2" borderId="27" xfId="1" applyNumberFormat="1" applyFont="1" applyFill="1" applyBorder="1" applyAlignment="1">
      <alignment horizontal="center" vertical="center"/>
    </xf>
    <xf numFmtId="165" fontId="9" fillId="2" borderId="3" xfId="1" applyNumberFormat="1" applyFont="1" applyFill="1" applyBorder="1" applyAlignment="1">
      <alignment horizontal="center" vertical="center"/>
    </xf>
    <xf numFmtId="165" fontId="9" fillId="2" borderId="4" xfId="1" applyNumberFormat="1" applyFont="1" applyFill="1" applyBorder="1" applyAlignment="1">
      <alignment horizontal="center" vertical="center"/>
    </xf>
    <xf numFmtId="165" fontId="9" fillId="2" borderId="27" xfId="1" applyNumberFormat="1" applyFont="1" applyFill="1" applyBorder="1" applyAlignment="1">
      <alignment horizontal="center" vertical="center"/>
    </xf>
    <xf numFmtId="165" fontId="9" fillId="2" borderId="10" xfId="1" applyNumberFormat="1" applyFont="1" applyFill="1" applyBorder="1" applyAlignment="1">
      <alignment horizontal="left" vertical="center"/>
    </xf>
    <xf numFmtId="165" fontId="9" fillId="2" borderId="32" xfId="1" applyNumberFormat="1" applyFont="1" applyFill="1" applyBorder="1" applyAlignment="1">
      <alignment horizontal="left" vertical="center"/>
    </xf>
    <xf numFmtId="165" fontId="9" fillId="2" borderId="10" xfId="1" applyNumberFormat="1" applyFont="1" applyFill="1" applyBorder="1" applyAlignment="1">
      <alignment horizontal="right" vertical="center"/>
    </xf>
    <xf numFmtId="164" fontId="9" fillId="2" borderId="28" xfId="1" applyNumberFormat="1" applyFont="1" applyFill="1" applyBorder="1" applyAlignment="1">
      <alignment horizontal="right" vertical="center"/>
    </xf>
    <xf numFmtId="165" fontId="9" fillId="2" borderId="16" xfId="1" applyNumberFormat="1" applyFont="1" applyFill="1" applyBorder="1" applyAlignment="1">
      <alignment horizontal="left" vertical="center"/>
    </xf>
    <xf numFmtId="164" fontId="9" fillId="2" borderId="7" xfId="1" applyNumberFormat="1" applyFont="1" applyFill="1" applyBorder="1" applyAlignment="1">
      <alignment horizontal="right" vertical="center"/>
    </xf>
    <xf numFmtId="0" fontId="7" fillId="0" borderId="0" xfId="0" applyFont="1"/>
    <xf numFmtId="165" fontId="10" fillId="2" borderId="1" xfId="2" applyFont="1" applyFill="1" applyBorder="1" applyAlignment="1">
      <alignment vertical="center"/>
    </xf>
    <xf numFmtId="165" fontId="10" fillId="2" borderId="2" xfId="2" applyFont="1" applyFill="1" applyBorder="1" applyAlignment="1">
      <alignment vertical="center"/>
    </xf>
    <xf numFmtId="0" fontId="7" fillId="2" borderId="40" xfId="0" applyFont="1" applyFill="1" applyBorder="1" applyAlignment="1">
      <alignment vertical="center"/>
    </xf>
    <xf numFmtId="0" fontId="7" fillId="2" borderId="40" xfId="0" applyFont="1" applyFill="1" applyBorder="1" applyAlignment="1">
      <alignment horizontal="center" vertical="center" wrapText="1"/>
    </xf>
    <xf numFmtId="14" fontId="7" fillId="2" borderId="40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165" fontId="11" fillId="2" borderId="40" xfId="2" applyFont="1" applyFill="1" applyBorder="1" applyAlignment="1">
      <alignment horizontal="center" vertical="center"/>
    </xf>
    <xf numFmtId="165" fontId="7" fillId="2" borderId="40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96E8B035-8A43-4916-8B6B-A80D570B028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Normal="100" workbookViewId="0">
      <selection activeCell="R5" sqref="R5:S5"/>
    </sheetView>
  </sheetViews>
  <sheetFormatPr defaultColWidth="9" defaultRowHeight="14.4" x14ac:dyDescent="0.3"/>
  <cols>
    <col min="1" max="1" width="6.6640625" style="10" bestFit="1" customWidth="1"/>
    <col min="2" max="2" width="29.5546875" style="10" bestFit="1" customWidth="1"/>
    <col min="3" max="3" width="12" style="10" bestFit="1" customWidth="1"/>
    <col min="4" max="4" width="30.33203125" style="10" bestFit="1" customWidth="1"/>
    <col min="5" max="5" width="12.44140625" style="10" bestFit="1" customWidth="1"/>
    <col min="6" max="6" width="10.88671875" style="10" bestFit="1" customWidth="1"/>
    <col min="7" max="7" width="15.6640625" style="10" bestFit="1" customWidth="1"/>
    <col min="8" max="8" width="15.88671875" style="45" bestFit="1" customWidth="1"/>
    <col min="9" max="9" width="12.44140625" style="45" bestFit="1" customWidth="1"/>
    <col min="10" max="10" width="26.6640625" style="10" bestFit="1" customWidth="1"/>
    <col min="11" max="11" width="12" style="10" bestFit="1" customWidth="1"/>
    <col min="12" max="13" width="13.88671875" style="10" bestFit="1" customWidth="1"/>
    <col min="14" max="14" width="16.6640625" style="10" customWidth="1"/>
    <col min="15" max="15" width="16.33203125" style="10" customWidth="1"/>
    <col min="16" max="16" width="13.88671875" style="10" bestFit="1" customWidth="1"/>
    <col min="17" max="17" width="6.6640625" style="10" bestFit="1" customWidth="1"/>
    <col min="18" max="18" width="16.6640625" style="10" bestFit="1" customWidth="1"/>
    <col min="19" max="19" width="95" style="10" bestFit="1" customWidth="1"/>
    <col min="20" max="20" width="13.44140625" style="10" customWidth="1"/>
    <col min="21" max="16384" width="9" style="10"/>
  </cols>
  <sheetData>
    <row r="1" spans="1:20" ht="20.399999999999999" thickBot="1" x14ac:dyDescent="0.35">
      <c r="A1" s="98" t="s">
        <v>27</v>
      </c>
      <c r="B1" s="13" t="s">
        <v>9</v>
      </c>
      <c r="E1" s="11"/>
      <c r="F1" s="11"/>
      <c r="G1" s="11"/>
      <c r="H1" s="12"/>
      <c r="I1" s="12"/>
    </row>
    <row r="2" spans="1:20" ht="20.399999999999999" thickBot="1" x14ac:dyDescent="0.35">
      <c r="A2" s="98" t="s">
        <v>28</v>
      </c>
      <c r="B2" s="99" t="s">
        <v>29</v>
      </c>
      <c r="C2" s="13"/>
      <c r="D2" s="13"/>
      <c r="H2" s="14" t="s">
        <v>10</v>
      </c>
      <c r="J2" s="15"/>
      <c r="K2" s="15"/>
      <c r="L2" s="15"/>
      <c r="M2" s="15"/>
      <c r="N2" s="15"/>
      <c r="O2" s="15"/>
      <c r="P2" s="15"/>
      <c r="Q2" s="15"/>
    </row>
    <row r="3" spans="1:20" ht="20.399999999999999" thickBot="1" x14ac:dyDescent="0.35">
      <c r="A3" s="98" t="s">
        <v>30</v>
      </c>
      <c r="B3" s="100" t="s">
        <v>32</v>
      </c>
      <c r="C3" s="13"/>
      <c r="D3" s="13"/>
      <c r="H3" s="14"/>
      <c r="J3" s="15"/>
      <c r="K3" s="15"/>
      <c r="L3" s="15"/>
      <c r="M3" s="15"/>
      <c r="N3" s="15"/>
      <c r="O3" s="15"/>
      <c r="P3" s="15"/>
      <c r="Q3" s="15"/>
    </row>
    <row r="4" spans="1:20" ht="18.600000000000001" thickBot="1" x14ac:dyDescent="0.35">
      <c r="A4" s="98" t="s">
        <v>31</v>
      </c>
      <c r="B4" s="100" t="s">
        <v>32</v>
      </c>
      <c r="C4" s="16"/>
      <c r="D4" s="16"/>
      <c r="E4" s="16"/>
      <c r="F4" s="15"/>
      <c r="G4" s="15"/>
      <c r="H4" s="17"/>
      <c r="I4" s="17"/>
      <c r="J4" s="15"/>
      <c r="K4" s="15"/>
      <c r="L4" s="15"/>
      <c r="M4" s="15"/>
      <c r="N4" s="15"/>
      <c r="O4" s="15"/>
      <c r="R4" s="18"/>
      <c r="S4" s="18"/>
      <c r="T4" s="18"/>
    </row>
    <row r="5" spans="1:20" ht="29.4" thickBot="1" x14ac:dyDescent="0.35">
      <c r="A5" s="101" t="s">
        <v>33</v>
      </c>
      <c r="B5" s="102" t="s">
        <v>34</v>
      </c>
      <c r="C5" s="103" t="s">
        <v>35</v>
      </c>
      <c r="D5" s="104" t="s">
        <v>36</v>
      </c>
      <c r="E5" s="102" t="s">
        <v>37</v>
      </c>
      <c r="F5" s="102" t="s">
        <v>38</v>
      </c>
      <c r="G5" s="104" t="s">
        <v>39</v>
      </c>
      <c r="H5" s="105" t="s">
        <v>40</v>
      </c>
      <c r="I5" s="106" t="s">
        <v>0</v>
      </c>
      <c r="J5" s="102" t="s">
        <v>41</v>
      </c>
      <c r="K5" s="102" t="s">
        <v>42</v>
      </c>
      <c r="L5" s="9" t="s">
        <v>5</v>
      </c>
      <c r="M5" s="9" t="s">
        <v>6</v>
      </c>
      <c r="N5" s="102" t="s">
        <v>43</v>
      </c>
      <c r="O5" s="50" t="s">
        <v>8</v>
      </c>
      <c r="P5" s="102" t="s">
        <v>44</v>
      </c>
      <c r="Q5" s="2"/>
      <c r="R5" s="102" t="s">
        <v>45</v>
      </c>
      <c r="S5" s="102" t="s">
        <v>1</v>
      </c>
      <c r="T5" s="1"/>
    </row>
    <row r="6" spans="1:20" x14ac:dyDescent="0.3">
      <c r="A6" s="20"/>
      <c r="B6" s="19"/>
      <c r="C6" s="20"/>
      <c r="D6" s="20"/>
      <c r="E6" s="21"/>
      <c r="F6" s="46"/>
      <c r="G6" s="46"/>
      <c r="H6" s="27">
        <v>0.18</v>
      </c>
      <c r="I6" s="23"/>
      <c r="J6" s="24">
        <v>0.01</v>
      </c>
      <c r="K6" s="25">
        <v>0.05</v>
      </c>
      <c r="L6" s="25">
        <v>0.1</v>
      </c>
      <c r="M6" s="25">
        <v>0.1</v>
      </c>
      <c r="N6" s="28">
        <v>0.18</v>
      </c>
      <c r="O6" s="24"/>
      <c r="P6" s="26"/>
      <c r="Q6" s="2"/>
      <c r="R6" s="30"/>
      <c r="S6" s="26"/>
      <c r="T6" s="30"/>
    </row>
    <row r="7" spans="1:20" x14ac:dyDescent="0.3">
      <c r="A7" s="52"/>
      <c r="B7" s="51"/>
      <c r="C7" s="52"/>
      <c r="D7" s="53"/>
      <c r="E7" s="54"/>
      <c r="F7" s="55"/>
      <c r="G7" s="55"/>
      <c r="H7" s="56"/>
      <c r="I7" s="57"/>
      <c r="J7" s="58"/>
      <c r="K7" s="59"/>
      <c r="L7" s="59"/>
      <c r="M7" s="59"/>
      <c r="N7" s="60"/>
      <c r="O7" s="58"/>
      <c r="P7" s="61"/>
      <c r="Q7" s="62">
        <f>A8</f>
        <v>58756</v>
      </c>
      <c r="R7" s="53"/>
      <c r="S7" s="61"/>
      <c r="T7" s="53"/>
    </row>
    <row r="8" spans="1:20" x14ac:dyDescent="0.3">
      <c r="A8" s="71">
        <v>58756</v>
      </c>
      <c r="B8" s="4" t="s">
        <v>4</v>
      </c>
      <c r="C8" s="5">
        <v>45143</v>
      </c>
      <c r="D8" s="7">
        <v>1</v>
      </c>
      <c r="E8" s="29">
        <v>411679</v>
      </c>
      <c r="F8" s="47">
        <v>36028</v>
      </c>
      <c r="G8" s="47">
        <f>ROUND(E8-F8,0)</f>
        <v>375651</v>
      </c>
      <c r="H8" s="22">
        <f>ROUND(G8*H6,0)</f>
        <v>67617</v>
      </c>
      <c r="I8" s="23">
        <f>G8+H8</f>
        <v>443268</v>
      </c>
      <c r="J8" s="30">
        <f>ROUND(G8*$J$6,)</f>
        <v>3757</v>
      </c>
      <c r="K8" s="26">
        <f>ROUND(G8*$K$6,)</f>
        <v>18783</v>
      </c>
      <c r="L8" s="26">
        <f>ROUND(G8*$L$6,)</f>
        <v>37565</v>
      </c>
      <c r="M8" s="26">
        <f>ROUND(G8*$M$6,)</f>
        <v>37565</v>
      </c>
      <c r="N8" s="23">
        <f>+H8</f>
        <v>67617</v>
      </c>
      <c r="O8" s="30">
        <v>14129</v>
      </c>
      <c r="P8" s="49">
        <f>ROUND(I8-SUM(J8:O8),0)</f>
        <v>263852</v>
      </c>
      <c r="Q8" s="2"/>
      <c r="R8" s="48">
        <v>263852</v>
      </c>
      <c r="S8" s="31" t="s">
        <v>7</v>
      </c>
      <c r="T8" s="77"/>
    </row>
    <row r="9" spans="1:20" x14ac:dyDescent="0.3">
      <c r="A9" s="71">
        <v>58756</v>
      </c>
      <c r="B9" s="4" t="s">
        <v>15</v>
      </c>
      <c r="C9" s="5">
        <v>45201</v>
      </c>
      <c r="D9" s="7">
        <v>1</v>
      </c>
      <c r="E9" s="29">
        <v>67617</v>
      </c>
      <c r="F9" s="47"/>
      <c r="G9" s="47"/>
      <c r="H9" s="22"/>
      <c r="I9" s="23"/>
      <c r="J9" s="30"/>
      <c r="K9" s="26"/>
      <c r="L9" s="26"/>
      <c r="M9" s="26"/>
      <c r="N9" s="23"/>
      <c r="O9" s="30"/>
      <c r="P9" s="49">
        <f>E9</f>
        <v>67617</v>
      </c>
      <c r="Q9" s="2"/>
      <c r="R9" s="48">
        <v>238440</v>
      </c>
      <c r="S9" s="31" t="s">
        <v>11</v>
      </c>
      <c r="T9" s="77"/>
    </row>
    <row r="10" spans="1:20" x14ac:dyDescent="0.3">
      <c r="A10" s="71">
        <v>58756</v>
      </c>
      <c r="B10" s="4" t="s">
        <v>4</v>
      </c>
      <c r="C10" s="5">
        <v>45194</v>
      </c>
      <c r="D10" s="7">
        <v>2</v>
      </c>
      <c r="E10" s="29">
        <v>460677</v>
      </c>
      <c r="F10" s="47">
        <v>72056</v>
      </c>
      <c r="G10" s="47">
        <f>ROUND(E10-F10,0)</f>
        <v>388621</v>
      </c>
      <c r="H10" s="22">
        <f>ROUND(G10*H6,0)</f>
        <v>69952</v>
      </c>
      <c r="I10" s="23">
        <f>G10+H10</f>
        <v>458573</v>
      </c>
      <c r="J10" s="30">
        <f>ROUND(G10*$J$6,)</f>
        <v>3886</v>
      </c>
      <c r="K10" s="26">
        <f>ROUND(G10*$K$6,)</f>
        <v>19431</v>
      </c>
      <c r="L10" s="26">
        <f>ROUND(G10*$L$6,)</f>
        <v>38862</v>
      </c>
      <c r="M10" s="26">
        <f>ROUND(G10*$M$6,)</f>
        <v>38862</v>
      </c>
      <c r="N10" s="23">
        <f>+H10</f>
        <v>69952</v>
      </c>
      <c r="O10" s="30">
        <v>49140</v>
      </c>
      <c r="P10" s="49">
        <f>ROUND(I10-SUM(J10:O10),0)</f>
        <v>238440</v>
      </c>
      <c r="Q10" s="2"/>
      <c r="R10" s="48">
        <v>67617</v>
      </c>
      <c r="S10" s="31" t="s">
        <v>12</v>
      </c>
      <c r="T10" s="77"/>
    </row>
    <row r="11" spans="1:20" x14ac:dyDescent="0.3">
      <c r="A11" s="71">
        <v>58756</v>
      </c>
      <c r="B11" s="4" t="s">
        <v>4</v>
      </c>
      <c r="C11" s="5">
        <v>45194</v>
      </c>
      <c r="D11" s="7">
        <v>3</v>
      </c>
      <c r="E11" s="29">
        <v>154012</v>
      </c>
      <c r="F11" s="47">
        <v>18014</v>
      </c>
      <c r="G11" s="47">
        <f>ROUND(E11-F11,0)</f>
        <v>135998</v>
      </c>
      <c r="H11" s="22">
        <f>ROUND(G11*H6,0)</f>
        <v>24480</v>
      </c>
      <c r="I11" s="23">
        <f>G11+H11</f>
        <v>160478</v>
      </c>
      <c r="J11" s="30">
        <f>ROUND(G11*$J$6,)</f>
        <v>1360</v>
      </c>
      <c r="K11" s="26">
        <f>ROUND(G11*$K$6,)</f>
        <v>6800</v>
      </c>
      <c r="L11" s="26">
        <f>ROUND(G11*$L$6,)</f>
        <v>13600</v>
      </c>
      <c r="M11" s="26">
        <f>ROUND(G11*$M$6,)</f>
        <v>13600</v>
      </c>
      <c r="N11" s="23">
        <f>+H11</f>
        <v>24480</v>
      </c>
      <c r="O11" s="30">
        <v>0</v>
      </c>
      <c r="P11" s="26">
        <f>ROUND(I11-SUM(J11:O11),0)</f>
        <v>100638</v>
      </c>
      <c r="Q11" s="2"/>
      <c r="R11" s="30">
        <v>99000</v>
      </c>
      <c r="S11" s="31" t="s">
        <v>13</v>
      </c>
      <c r="T11" s="30"/>
    </row>
    <row r="12" spans="1:20" x14ac:dyDescent="0.3">
      <c r="A12" s="71">
        <v>58756</v>
      </c>
      <c r="B12" s="4" t="s">
        <v>4</v>
      </c>
      <c r="C12" s="5">
        <v>45224</v>
      </c>
      <c r="D12" s="7">
        <v>4</v>
      </c>
      <c r="E12" s="29">
        <v>113244</v>
      </c>
      <c r="F12" s="47">
        <v>0</v>
      </c>
      <c r="G12" s="47">
        <f>ROUND(E12-F12,0)</f>
        <v>113244</v>
      </c>
      <c r="H12" s="22">
        <f>ROUND(G12*H6,0)</f>
        <v>20384</v>
      </c>
      <c r="I12" s="23">
        <f>G12+H12</f>
        <v>133628</v>
      </c>
      <c r="J12" s="30">
        <f>ROUND(G12*$J$6,)</f>
        <v>1132</v>
      </c>
      <c r="K12" s="26">
        <f>ROUND(G12*$K$6,)</f>
        <v>5662</v>
      </c>
      <c r="L12" s="26">
        <f>ROUND(G12*$L$6,)</f>
        <v>11324</v>
      </c>
      <c r="M12" s="26">
        <f>ROUND(G12*$M$6,)</f>
        <v>11324</v>
      </c>
      <c r="N12" s="23">
        <f>+H12</f>
        <v>20384</v>
      </c>
      <c r="O12" s="30">
        <v>110592</v>
      </c>
      <c r="P12" s="26">
        <v>26790</v>
      </c>
      <c r="Q12" s="2"/>
      <c r="R12" s="30">
        <v>69300</v>
      </c>
      <c r="S12" s="31" t="s">
        <v>14</v>
      </c>
      <c r="T12" s="30"/>
    </row>
    <row r="13" spans="1:20" x14ac:dyDescent="0.3">
      <c r="A13" s="71">
        <v>58756</v>
      </c>
      <c r="B13" s="4" t="s">
        <v>15</v>
      </c>
      <c r="C13" s="5">
        <v>45275</v>
      </c>
      <c r="D13" s="7" t="s">
        <v>16</v>
      </c>
      <c r="E13" s="29">
        <v>114816</v>
      </c>
      <c r="F13" s="47"/>
      <c r="G13" s="47"/>
      <c r="H13" s="22"/>
      <c r="I13" s="23"/>
      <c r="J13" s="30"/>
      <c r="K13" s="26"/>
      <c r="L13" s="26"/>
      <c r="M13" s="26"/>
      <c r="N13" s="23"/>
      <c r="O13" s="30"/>
      <c r="P13" s="26">
        <f>E13</f>
        <v>114816</v>
      </c>
      <c r="Q13" s="2"/>
      <c r="R13" s="30">
        <v>114815</v>
      </c>
      <c r="S13" s="31" t="s">
        <v>17</v>
      </c>
      <c r="T13" s="30"/>
    </row>
    <row r="14" spans="1:20" x14ac:dyDescent="0.3">
      <c r="A14" s="71">
        <v>58756</v>
      </c>
      <c r="B14" s="4" t="s">
        <v>4</v>
      </c>
      <c r="C14" s="5">
        <v>45358</v>
      </c>
      <c r="D14" s="7">
        <v>6</v>
      </c>
      <c r="E14" s="29">
        <v>122368.5</v>
      </c>
      <c r="F14" s="47">
        <v>36028</v>
      </c>
      <c r="G14" s="47">
        <f>E14-F14</f>
        <v>86340.5</v>
      </c>
      <c r="H14" s="22">
        <f>G14*18%</f>
        <v>15541.289999999999</v>
      </c>
      <c r="I14" s="23">
        <f>H14+G14</f>
        <v>101881.79</v>
      </c>
      <c r="J14" s="30">
        <f>G14*1%</f>
        <v>863.40499999999997</v>
      </c>
      <c r="K14" s="26">
        <f>G14*5%</f>
        <v>4317.0250000000005</v>
      </c>
      <c r="L14" s="26">
        <f>G14*10%</f>
        <v>8634.0500000000011</v>
      </c>
      <c r="M14" s="26">
        <f>G14*10%</f>
        <v>8634.0500000000011</v>
      </c>
      <c r="N14" s="23">
        <f>H14</f>
        <v>15541.289999999999</v>
      </c>
      <c r="O14" s="30">
        <v>81768</v>
      </c>
      <c r="P14" s="26">
        <f>I14-J14-K14-L14-M14-N14-O14</f>
        <v>-17876.030000000006</v>
      </c>
      <c r="Q14" s="2"/>
      <c r="R14" s="30">
        <v>69300</v>
      </c>
      <c r="S14" s="31" t="s">
        <v>24</v>
      </c>
      <c r="T14" s="30"/>
    </row>
    <row r="15" spans="1:20" x14ac:dyDescent="0.3">
      <c r="A15" s="71">
        <v>58756</v>
      </c>
      <c r="B15" s="4" t="s">
        <v>15</v>
      </c>
      <c r="C15" s="5"/>
      <c r="D15" s="7">
        <v>6</v>
      </c>
      <c r="E15" s="29">
        <f>H14</f>
        <v>15541.289999999999</v>
      </c>
      <c r="F15" s="47"/>
      <c r="G15" s="47"/>
      <c r="H15" s="22"/>
      <c r="I15" s="23"/>
      <c r="J15" s="30"/>
      <c r="K15" s="26"/>
      <c r="L15" s="26"/>
      <c r="M15" s="26"/>
      <c r="N15" s="23"/>
      <c r="O15" s="30"/>
      <c r="P15" s="26">
        <f>E15</f>
        <v>15541.289999999999</v>
      </c>
      <c r="Q15" s="2"/>
      <c r="R15" s="30">
        <v>24750</v>
      </c>
      <c r="S15" s="31" t="s">
        <v>25</v>
      </c>
      <c r="T15" s="30"/>
    </row>
    <row r="16" spans="1:20" x14ac:dyDescent="0.3">
      <c r="A16" s="71">
        <v>58756</v>
      </c>
      <c r="B16" s="4" t="s">
        <v>4</v>
      </c>
      <c r="C16" s="5">
        <v>45574</v>
      </c>
      <c r="D16" s="7">
        <v>9</v>
      </c>
      <c r="E16" s="29">
        <v>121158</v>
      </c>
      <c r="F16" s="47">
        <v>1761</v>
      </c>
      <c r="G16" s="47">
        <f>E16-F16</f>
        <v>119397</v>
      </c>
      <c r="H16" s="22">
        <f>G16*18%</f>
        <v>21491.46</v>
      </c>
      <c r="I16" s="23">
        <f>H16+G16</f>
        <v>140888.46</v>
      </c>
      <c r="J16" s="30">
        <f>G16*1%</f>
        <v>1193.97</v>
      </c>
      <c r="K16" s="26">
        <f>G16*5%</f>
        <v>5969.85</v>
      </c>
      <c r="L16" s="26">
        <f>G16*10%</f>
        <v>11939.7</v>
      </c>
      <c r="M16" s="26">
        <f>G16*10%</f>
        <v>11939.7</v>
      </c>
      <c r="N16" s="23">
        <f>H16</f>
        <v>21491.46</v>
      </c>
      <c r="O16" s="30"/>
      <c r="P16" s="26">
        <f>I16-J16-K16-L16-M16-N16-O16</f>
        <v>88353.78</v>
      </c>
      <c r="Q16" s="2"/>
      <c r="R16" s="30"/>
      <c r="S16" s="31"/>
      <c r="T16" s="30"/>
    </row>
    <row r="17" spans="1:20" x14ac:dyDescent="0.3">
      <c r="A17" s="71">
        <v>58756</v>
      </c>
      <c r="B17" s="4"/>
      <c r="C17" s="5"/>
      <c r="D17" s="7"/>
      <c r="E17" s="29"/>
      <c r="F17" s="47"/>
      <c r="G17" s="47"/>
      <c r="H17" s="22"/>
      <c r="I17" s="23"/>
      <c r="J17" s="30"/>
      <c r="K17" s="26"/>
      <c r="L17" s="26"/>
      <c r="M17" s="26"/>
      <c r="N17" s="23"/>
      <c r="O17" s="30"/>
      <c r="P17" s="26"/>
      <c r="Q17" s="2"/>
      <c r="R17" s="30"/>
      <c r="S17" s="31"/>
      <c r="T17" s="30"/>
    </row>
    <row r="18" spans="1:20" x14ac:dyDescent="0.3">
      <c r="A18" s="5"/>
      <c r="B18" s="4"/>
      <c r="C18" s="5"/>
      <c r="D18" s="7"/>
      <c r="E18" s="29"/>
      <c r="F18" s="47"/>
      <c r="G18" s="47"/>
      <c r="H18" s="22"/>
      <c r="I18" s="23"/>
      <c r="J18" s="30"/>
      <c r="K18" s="26"/>
      <c r="L18" s="26"/>
      <c r="M18" s="26"/>
      <c r="N18" s="23"/>
      <c r="O18" s="30"/>
      <c r="P18" s="26"/>
      <c r="Q18" s="2"/>
      <c r="R18" s="30"/>
      <c r="S18" s="31"/>
      <c r="T18" s="30"/>
    </row>
    <row r="19" spans="1:20" x14ac:dyDescent="0.3">
      <c r="A19" s="5"/>
      <c r="B19" s="4"/>
      <c r="C19" s="5"/>
      <c r="D19" s="7"/>
      <c r="E19" s="29"/>
      <c r="F19" s="47"/>
      <c r="G19" s="47"/>
      <c r="H19" s="22"/>
      <c r="I19" s="23"/>
      <c r="J19" s="30"/>
      <c r="K19" s="26"/>
      <c r="L19" s="26"/>
      <c r="M19" s="26"/>
      <c r="N19" s="23"/>
      <c r="O19" s="30"/>
      <c r="P19" s="26"/>
      <c r="Q19" s="2"/>
      <c r="R19" s="30"/>
      <c r="S19" s="31"/>
      <c r="T19" s="30"/>
    </row>
    <row r="20" spans="1:20" x14ac:dyDescent="0.3">
      <c r="A20" s="52"/>
      <c r="B20" s="51"/>
      <c r="C20" s="52"/>
      <c r="D20" s="53"/>
      <c r="E20" s="54"/>
      <c r="F20" s="55"/>
      <c r="G20" s="55"/>
      <c r="H20" s="56"/>
      <c r="I20" s="57"/>
      <c r="J20" s="58"/>
      <c r="K20" s="59"/>
      <c r="L20" s="59"/>
      <c r="M20" s="59"/>
      <c r="N20" s="60"/>
      <c r="O20" s="58"/>
      <c r="P20" s="61"/>
      <c r="Q20" s="62"/>
      <c r="R20" s="53"/>
      <c r="S20" s="61"/>
      <c r="T20" s="53">
        <f>SUM(P8:P19)-SUM(R8:R19)</f>
        <v>-48901.959999999963</v>
      </c>
    </row>
    <row r="21" spans="1:20" x14ac:dyDescent="0.3">
      <c r="A21" s="33"/>
      <c r="B21" s="32"/>
      <c r="C21" s="33"/>
      <c r="D21" s="33"/>
      <c r="E21" s="34"/>
      <c r="F21" s="35"/>
      <c r="G21" s="34"/>
      <c r="H21" s="35"/>
      <c r="I21" s="36"/>
      <c r="J21" s="20"/>
      <c r="K21" s="37"/>
      <c r="L21" s="37"/>
      <c r="M21" s="37"/>
      <c r="N21" s="21"/>
      <c r="O21" s="20"/>
      <c r="P21" s="37"/>
      <c r="Q21" s="8"/>
      <c r="R21" s="20"/>
      <c r="S21" s="38"/>
      <c r="T21" s="20"/>
    </row>
    <row r="22" spans="1:20" ht="15" thickBot="1" x14ac:dyDescent="0.35">
      <c r="A22" s="6"/>
      <c r="B22" s="3"/>
      <c r="C22" s="6"/>
      <c r="D22" s="6"/>
      <c r="E22" s="39"/>
      <c r="F22" s="39"/>
      <c r="G22" s="39"/>
      <c r="H22" s="40"/>
      <c r="I22" s="41"/>
      <c r="J22" s="42"/>
      <c r="K22" s="43"/>
      <c r="L22" s="43"/>
      <c r="M22" s="43"/>
      <c r="N22" s="43"/>
      <c r="O22" s="43"/>
      <c r="P22" s="43"/>
      <c r="Q22" s="8"/>
      <c r="R22" s="33"/>
      <c r="S22" s="72"/>
      <c r="T22" s="33"/>
    </row>
    <row r="23" spans="1:20" x14ac:dyDescent="0.3">
      <c r="A23" s="65"/>
      <c r="B23" s="64"/>
      <c r="C23" s="65"/>
      <c r="D23" s="65"/>
      <c r="E23" s="65"/>
      <c r="F23" s="65"/>
      <c r="G23" s="65"/>
      <c r="H23" s="65"/>
      <c r="I23" s="65"/>
      <c r="J23" s="66" t="s">
        <v>3</v>
      </c>
      <c r="K23" s="67">
        <f t="shared" ref="K23:O23" si="0">SUM(K8:K22)</f>
        <v>60962.875</v>
      </c>
      <c r="L23" s="67">
        <f t="shared" si="0"/>
        <v>121924.75</v>
      </c>
      <c r="M23" s="67">
        <f t="shared" si="0"/>
        <v>121924.75</v>
      </c>
      <c r="N23" s="67">
        <f t="shared" si="0"/>
        <v>219465.75</v>
      </c>
      <c r="O23" s="67">
        <f t="shared" si="0"/>
        <v>255629</v>
      </c>
      <c r="P23" s="67">
        <f>SUM(P8:P22)</f>
        <v>898172.04</v>
      </c>
      <c r="Q23" s="63"/>
      <c r="R23" s="73">
        <f>SUM(R6:R22)</f>
        <v>947074</v>
      </c>
      <c r="S23" s="74"/>
      <c r="T23" s="73"/>
    </row>
    <row r="24" spans="1:20" ht="15" thickBot="1" x14ac:dyDescent="0.35">
      <c r="A24" s="69"/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70"/>
      <c r="Q24" s="46"/>
      <c r="R24" s="75">
        <f>P23-R23</f>
        <v>-48901.959999999963</v>
      </c>
      <c r="S24" s="44"/>
      <c r="T24" s="75"/>
    </row>
    <row r="26" spans="1:20" ht="15" thickBot="1" x14ac:dyDescent="0.35">
      <c r="N26" s="10" t="s">
        <v>18</v>
      </c>
    </row>
    <row r="27" spans="1:20" ht="24" thickBot="1" x14ac:dyDescent="0.35">
      <c r="I27" s="86" t="s">
        <v>9</v>
      </c>
      <c r="J27" s="87"/>
      <c r="K27" s="87"/>
      <c r="L27" s="88"/>
      <c r="N27" s="10" t="s">
        <v>19</v>
      </c>
      <c r="O27" s="76">
        <f>R24</f>
        <v>-48901.959999999963</v>
      </c>
    </row>
    <row r="28" spans="1:20" ht="18.600000000000001" thickBot="1" x14ac:dyDescent="0.35">
      <c r="I28" s="89" t="s">
        <v>26</v>
      </c>
      <c r="J28" s="90"/>
      <c r="K28" s="90"/>
      <c r="L28" s="91"/>
      <c r="N28" s="10" t="s">
        <v>20</v>
      </c>
      <c r="O28" s="76">
        <f>SUM(K22:M22)</f>
        <v>0</v>
      </c>
    </row>
    <row r="29" spans="1:20" ht="18" x14ac:dyDescent="0.3">
      <c r="I29" s="92" t="s">
        <v>21</v>
      </c>
      <c r="J29" s="93"/>
      <c r="K29" s="94">
        <f>K23+L23+M23</f>
        <v>304812.375</v>
      </c>
      <c r="L29" s="95"/>
    </row>
    <row r="30" spans="1:20" ht="18" x14ac:dyDescent="0.3">
      <c r="I30" s="78" t="s">
        <v>22</v>
      </c>
      <c r="J30" s="96"/>
      <c r="K30" s="97">
        <f>R24</f>
        <v>-48901.959999999963</v>
      </c>
      <c r="L30" s="81"/>
    </row>
    <row r="31" spans="1:20" ht="18" x14ac:dyDescent="0.3">
      <c r="I31" s="78" t="s">
        <v>23</v>
      </c>
      <c r="J31" s="79"/>
      <c r="K31" s="80">
        <f>N23-P13-P9-P15</f>
        <v>21491.46</v>
      </c>
      <c r="L31" s="81"/>
    </row>
    <row r="32" spans="1:20" ht="18.600000000000001" thickBot="1" x14ac:dyDescent="0.35">
      <c r="I32" s="82" t="s">
        <v>2</v>
      </c>
      <c r="J32" s="83"/>
      <c r="K32" s="84"/>
      <c r="L32" s="85"/>
    </row>
  </sheetData>
  <mergeCells count="10">
    <mergeCell ref="I31:J31"/>
    <mergeCell ref="K31:L31"/>
    <mergeCell ref="I32:J32"/>
    <mergeCell ref="K32:L32"/>
    <mergeCell ref="I27:L27"/>
    <mergeCell ref="I28:L28"/>
    <mergeCell ref="I29:J29"/>
    <mergeCell ref="K29:L29"/>
    <mergeCell ref="I30:J30"/>
    <mergeCell ref="K30:L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2025-05-28T08:58:23Z</dcterms:modified>
</cp:coreProperties>
</file>