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iv Enterprises\"/>
    </mc:Choice>
  </mc:AlternateContent>
  <xr:revisionPtr revIDLastSave="0" documentId="13_ncr:1_{45F52862-255D-4EE3-B32C-A7E8B457587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xlnm.Print_Area" localSheetId="0">Sheet1!$A$1:$T$36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N25" i="1" l="1"/>
  <c r="P33" i="1" s="1"/>
  <c r="G19" i="1" l="1"/>
  <c r="M19" i="1" s="1"/>
  <c r="G12" i="1"/>
  <c r="M12" i="1" s="1"/>
  <c r="L12" i="1" l="1"/>
  <c r="K12" i="1"/>
  <c r="L19" i="1"/>
  <c r="J19" i="1"/>
  <c r="K19" i="1"/>
  <c r="H19" i="1"/>
  <c r="O19" i="1" s="1"/>
  <c r="E20" i="1" s="1"/>
  <c r="P20" i="1" s="1"/>
  <c r="H12" i="1"/>
  <c r="O12" i="1" s="1"/>
  <c r="E13" i="1" s="1"/>
  <c r="P13" i="1" s="1"/>
  <c r="J12" i="1"/>
  <c r="P18" i="1"/>
  <c r="I19" i="1" l="1"/>
  <c r="P19" i="1" s="1"/>
  <c r="I12" i="1"/>
  <c r="P12" i="1" s="1"/>
  <c r="G10" i="1"/>
  <c r="K10" i="1" s="1"/>
  <c r="G9" i="1"/>
  <c r="G17" i="1"/>
  <c r="M17" i="1" s="1"/>
  <c r="Q16" i="1"/>
  <c r="Q7" i="1"/>
  <c r="G8" i="1"/>
  <c r="K8" i="1" s="1"/>
  <c r="K9" i="1" l="1"/>
  <c r="J9" i="1"/>
  <c r="J10" i="1"/>
  <c r="H10" i="1"/>
  <c r="O10" i="1" s="1"/>
  <c r="L10" i="1"/>
  <c r="M10" i="1"/>
  <c r="H9" i="1"/>
  <c r="O9" i="1" s="1"/>
  <c r="L9" i="1"/>
  <c r="M9" i="1"/>
  <c r="J17" i="1"/>
  <c r="H17" i="1"/>
  <c r="O17" i="1" s="1"/>
  <c r="L17" i="1"/>
  <c r="K17" i="1"/>
  <c r="L8" i="1"/>
  <c r="M8" i="1"/>
  <c r="H8" i="1"/>
  <c r="O8" i="1" s="1"/>
  <c r="J8" i="1"/>
  <c r="K25" i="1" l="1"/>
  <c r="L25" i="1"/>
  <c r="P37" i="1" s="1"/>
  <c r="O25" i="1"/>
  <c r="M25" i="1"/>
  <c r="E11" i="1"/>
  <c r="P11" i="1" s="1"/>
  <c r="I9" i="1"/>
  <c r="P9" i="1" s="1"/>
  <c r="I10" i="1"/>
  <c r="P10" i="1" s="1"/>
  <c r="I17" i="1"/>
  <c r="I8" i="1"/>
  <c r="R37" i="1" l="1"/>
  <c r="P34" i="1"/>
  <c r="R33" i="1" s="1"/>
  <c r="P17" i="1"/>
  <c r="T17" i="1" s="1"/>
  <c r="P8" i="1"/>
  <c r="P25" i="1" l="1"/>
  <c r="R30" i="1" s="1"/>
  <c r="T8" i="1"/>
  <c r="T25" i="1" s="1"/>
  <c r="R27" i="1" l="1"/>
  <c r="P35" i="1" l="1"/>
  <c r="P38" i="1" s="1"/>
  <c r="R34" i="1"/>
  <c r="R39" i="1"/>
</calcChain>
</file>

<file path=xl/sharedStrings.xml><?xml version="1.0" encoding="utf-8"?>
<sst xmlns="http://schemas.openxmlformats.org/spreadsheetml/2006/main" count="58" uniqueCount="50">
  <si>
    <t>Amount</t>
  </si>
  <si>
    <t>UTR</t>
  </si>
  <si>
    <t>Hold Amount for additional work done of Lowring work</t>
  </si>
  <si>
    <t>Total Paid Amount Rs. -</t>
  </si>
  <si>
    <t>Balance Payable Amount Rs. -</t>
  </si>
  <si>
    <t>OC</t>
  </si>
  <si>
    <t>HT</t>
  </si>
  <si>
    <t>Shiv enterprises</t>
  </si>
  <si>
    <t>15-12-2023 NEFT/AXISP00453272886/RIUP23/3727/SHIV ENTERPRISES/IDIB000M779 204206.00</t>
  </si>
  <si>
    <t>05-02-2024 NEFT/AXISP00468222682/RIUP23/4328/SHIV ENTERPRISES/IDIB000M779 211658.00</t>
  </si>
  <si>
    <t xml:space="preserve">GST </t>
  </si>
  <si>
    <t>3,6 &amp; 7</t>
  </si>
  <si>
    <t>26-04-2024 NEFT/AXISP00493934369/RIUP24/0186/SHIV ENTERPRISES/IDIB000M779 165365.00</t>
  </si>
  <si>
    <t>24-04-2024 NEFT/AXISP00493457026/RIUP24/0200/SHIV ENTERPRISES/IDIB000M779 340668.00</t>
  </si>
  <si>
    <t>16-07-2024 NEFT O/W-YESIG41980136424-IDIB000M779-SHIVENTERPRISES-RIUP24/1095 144,212.00</t>
  </si>
  <si>
    <t>16-07-2024 NEFT O/W-YESIG41980136423-IDIB000M779-SHIVENTERPRISES-RIUP24/1021 82,865.00</t>
  </si>
  <si>
    <t>DPR Excess</t>
  </si>
  <si>
    <t>20-08-2024 NEFT/AXISP00530112323/RIUP24/1508/SHIV ENTERPRISES/IDIB000M779 198000.00</t>
  </si>
  <si>
    <t>27-08-2024 NEFT/AXISP00532290665/RIUP24/1537/SHIV ENTERPRISES/IDIB000M779 49500.00</t>
  </si>
  <si>
    <t>28-08-2024 NEFT/NEFT/AXISP00532487856/RIUP24/1541/SHIV ENTERPRISES/IDIB000M779 49500.00</t>
  </si>
  <si>
    <t>18-09-2024 NEFT/AXISP00541733405/RIUP24/1836/SHIV ENTERPRISES/IDIB000M779 99000.00</t>
  </si>
  <si>
    <t>Advance/ payment</t>
  </si>
  <si>
    <t>GST</t>
  </si>
  <si>
    <t>SHIV ENTERPRISES</t>
  </si>
  <si>
    <t>Total Hold</t>
  </si>
  <si>
    <t>Hold excluding SD &amp; TDS</t>
  </si>
  <si>
    <t>Balance</t>
  </si>
  <si>
    <t>02-01-2025 NEFT/AXISP00592467598/RIUP24/2834/SHIV ENTERPRISES/IDIB000M779 - ₹ 99,000.00</t>
  </si>
  <si>
    <t>08-01-2025 NEFT/AXISP00595630492/RIUP24/2872/SHIV ENTERPRISES/IDIB000M779 99000.00</t>
  </si>
  <si>
    <t>Total_Amount</t>
  </si>
  <si>
    <t>GST_SD_Amount</t>
  </si>
  <si>
    <t>Final_Amount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</si>
  <si>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</si>
  <si>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</si>
  <si>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</si>
  <si>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</si>
  <si>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</si>
  <si>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</si>
  <si>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</si>
  <si>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</si>
  <si>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</si>
  <si>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</si>
  <si>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Subcontractor:</t>
  </si>
  <si>
    <t>State:</t>
  </si>
  <si>
    <t>Uttar Pradesh</t>
  </si>
  <si>
    <t>District:</t>
  </si>
  <si>
    <t>Shamli</t>
  </si>
  <si>
    <t>Block:</t>
  </si>
  <si>
    <t>Hurmrajpur Sahpur village RR work</t>
  </si>
  <si>
    <t>LOHARIPUR village RR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</si>
</sst>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3" tint="0.399975585192419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name val="Calibri"/>
      <family val="2"/>
      <scheme val="minor"/>
    </font>
    <font>
      <sz val="2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164" fontId="0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3" fillId="2" borderId="0" xfId="1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vertical="center"/>
    </xf>
    <xf numFmtId="164" fontId="7" fillId="5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9" fillId="2" borderId="3" xfId="1" applyFont="1" applyFill="1" applyBorder="1" applyAlignment="1">
      <alignment horizontal="center" vertical="center"/>
    </xf>
    <xf numFmtId="0" fontId="9" fillId="0" borderId="0" xfId="0" applyFont="1"/>
    <xf numFmtId="164" fontId="11" fillId="2" borderId="6" xfId="2" applyFont="1" applyFill="1" applyBorder="1" applyAlignment="1">
      <alignment vertical="center"/>
    </xf>
    <xf numFmtId="164" fontId="11" fillId="2" borderId="7" xfId="2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</cellXfs>
  <cellStyles count="3">
    <cellStyle name="Comma" xfId="1" builtinId="3"/>
    <cellStyle name="Comma 2" xfId="2" xr:uid="{8909E1E9-3CC8-489B-853A-470CF848D133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9"/>
  <sheetViews>
    <sheetView tabSelected="1" zoomScale="67" zoomScaleNormal="55" zoomScaleSheetLayoutView="40" workbookViewId="0">
      <pane ySplit="7" topLeftCell="A8" activePane="bottomLeft" state="frozen"/>
      <selection pane="bottomLeft" sqref="A1:XFD1048576"/>
    </sheetView>
  </sheetViews>
  <sheetFormatPr defaultColWidth="9" defaultRowHeight="14.4" x14ac:dyDescent="0.3"/>
  <cols>
    <col min="1" max="1" width="35.44140625" style="15" bestFit="1" customWidth="1"/>
    <col min="2" max="2" width="36" style="15" bestFit="1" customWidth="1"/>
    <col min="3" max="3" width="29.33203125" style="15" bestFit="1" customWidth="1"/>
    <col min="4" max="4" width="24.88671875" style="15" bestFit="1" customWidth="1"/>
    <col min="5" max="5" width="28.5546875" style="15" bestFit="1" customWidth="1"/>
    <col min="6" max="6" width="27.6640625" style="15" bestFit="1" customWidth="1"/>
    <col min="7" max="7" width="28.5546875" style="15" bestFit="1" customWidth="1"/>
    <col min="8" max="8" width="25.88671875" style="1" bestFit="1" customWidth="1"/>
    <col min="9" max="9" width="28.5546875" style="1" bestFit="1" customWidth="1"/>
    <col min="10" max="10" width="23" style="15" bestFit="1" customWidth="1"/>
    <col min="11" max="11" width="28.6640625" style="15" bestFit="1" customWidth="1"/>
    <col min="12" max="13" width="31.44140625" style="15" bestFit="1" customWidth="1"/>
    <col min="14" max="14" width="45.88671875" style="15" bestFit="1" customWidth="1"/>
    <col min="15" max="16" width="31.44140625" style="15" bestFit="1" customWidth="1"/>
    <col min="17" max="17" width="15.44140625" style="15" bestFit="1" customWidth="1"/>
    <col min="18" max="18" width="36" style="15" bestFit="1" customWidth="1"/>
    <col min="19" max="19" width="180.33203125" style="15" customWidth="1"/>
    <col min="20" max="20" width="34.33203125" style="15" bestFit="1" customWidth="1"/>
    <col min="21" max="16384" width="9" style="15"/>
  </cols>
  <sheetData>
    <row r="1" spans="1:20" ht="29.4" thickBot="1" x14ac:dyDescent="0.35">
      <c r="A1" s="55" t="s">
        <v>42</v>
      </c>
      <c r="B1" s="2" t="s">
        <v>23</v>
      </c>
      <c r="C1" s="3"/>
      <c r="D1" s="3"/>
      <c r="E1" s="4"/>
      <c r="F1" s="4"/>
      <c r="G1" s="4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9.4" thickBot="1" x14ac:dyDescent="0.35">
      <c r="A2" s="55" t="s">
        <v>43</v>
      </c>
      <c r="B2" s="56" t="s">
        <v>44</v>
      </c>
      <c r="C2" s="2"/>
      <c r="D2" s="17"/>
      <c r="E2" s="3"/>
      <c r="F2" s="3"/>
      <c r="G2" s="3"/>
      <c r="H2" s="18"/>
      <c r="I2" s="19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9.4" thickBot="1" x14ac:dyDescent="0.35">
      <c r="A3" s="55" t="s">
        <v>45</v>
      </c>
      <c r="B3" s="57" t="s">
        <v>46</v>
      </c>
      <c r="C3" s="17"/>
      <c r="D3" s="17"/>
      <c r="E3" s="3"/>
      <c r="F3" s="3"/>
      <c r="G3" s="3"/>
      <c r="H3" s="18"/>
      <c r="I3" s="19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9.4" thickBot="1" x14ac:dyDescent="0.35">
      <c r="A4" s="55" t="s">
        <v>47</v>
      </c>
      <c r="B4" s="58" t="s">
        <v>46</v>
      </c>
      <c r="C4" s="3"/>
      <c r="D4" s="3"/>
      <c r="E4" s="3"/>
      <c r="F4" s="3"/>
      <c r="G4" s="3"/>
      <c r="H4" s="5"/>
      <c r="I4" s="5"/>
      <c r="J4" s="3"/>
      <c r="K4" s="3"/>
      <c r="L4" s="3"/>
      <c r="M4" s="3"/>
      <c r="N4" s="3"/>
      <c r="O4" s="3"/>
      <c r="P4" s="3"/>
      <c r="Q4" s="3"/>
      <c r="R4" s="20"/>
      <c r="S4" s="20"/>
      <c r="T4" s="3"/>
    </row>
    <row r="5" spans="1:20" ht="86.4" x14ac:dyDescent="0.3">
      <c r="A5" s="50" t="s">
        <v>32</v>
      </c>
      <c r="B5" s="49" t="s">
        <v>33</v>
      </c>
      <c r="C5" s="51" t="s">
        <v>34</v>
      </c>
      <c r="D5" s="52" t="s">
        <v>35</v>
      </c>
      <c r="E5" s="49" t="s">
        <v>36</v>
      </c>
      <c r="F5" s="49" t="s">
        <v>37</v>
      </c>
      <c r="G5" s="52" t="s">
        <v>38</v>
      </c>
      <c r="H5" s="53" t="s">
        <v>39</v>
      </c>
      <c r="I5" s="54" t="s">
        <v>0</v>
      </c>
      <c r="J5" s="49" t="s">
        <v>40</v>
      </c>
      <c r="K5" s="49" t="s">
        <v>41</v>
      </c>
      <c r="L5" s="21" t="s">
        <v>5</v>
      </c>
      <c r="M5" s="21" t="s">
        <v>6</v>
      </c>
      <c r="N5" s="21" t="s">
        <v>2</v>
      </c>
      <c r="O5" s="49" t="s">
        <v>30</v>
      </c>
      <c r="P5" s="49" t="s">
        <v>31</v>
      </c>
      <c r="Q5" s="21"/>
      <c r="R5" s="49" t="s">
        <v>29</v>
      </c>
      <c r="S5" s="49" t="s">
        <v>1</v>
      </c>
      <c r="T5" s="21"/>
    </row>
    <row r="6" spans="1:20" ht="29.4" thickBot="1" x14ac:dyDescent="0.35">
      <c r="A6" s="6"/>
      <c r="B6" s="22"/>
      <c r="C6" s="22"/>
      <c r="D6" s="22"/>
      <c r="E6" s="22"/>
      <c r="F6" s="22"/>
      <c r="G6" s="22"/>
      <c r="H6" s="22"/>
      <c r="I6" s="22"/>
      <c r="J6" s="23">
        <v>0.01</v>
      </c>
      <c r="K6" s="23">
        <v>0.05</v>
      </c>
      <c r="L6" s="23">
        <v>0.1</v>
      </c>
      <c r="M6" s="23">
        <v>0.1</v>
      </c>
      <c r="N6" s="23"/>
      <c r="O6" s="22"/>
      <c r="P6" s="22"/>
      <c r="Q6" s="24"/>
      <c r="R6" s="22"/>
      <c r="S6" s="22"/>
      <c r="T6" s="22"/>
    </row>
    <row r="7" spans="1:20" s="16" customFormat="1" ht="28.8" x14ac:dyDescent="0.3">
      <c r="A7" s="7"/>
      <c r="B7" s="25"/>
      <c r="C7" s="25"/>
      <c r="D7" s="25"/>
      <c r="E7" s="25"/>
      <c r="F7" s="25"/>
      <c r="G7" s="25"/>
      <c r="H7" s="25"/>
      <c r="I7" s="25"/>
      <c r="J7" s="26"/>
      <c r="K7" s="26"/>
      <c r="L7" s="26"/>
      <c r="M7" s="26"/>
      <c r="N7" s="26"/>
      <c r="O7" s="25"/>
      <c r="P7" s="25"/>
      <c r="Q7" s="27">
        <f>A8</f>
        <v>60623</v>
      </c>
      <c r="R7" s="25"/>
      <c r="S7" s="25"/>
      <c r="T7" s="25"/>
    </row>
    <row r="8" spans="1:20" ht="57.6" x14ac:dyDescent="0.3">
      <c r="A8" s="8">
        <v>60623</v>
      </c>
      <c r="B8" s="28" t="s">
        <v>48</v>
      </c>
      <c r="C8" s="29">
        <v>45266</v>
      </c>
      <c r="D8" s="30">
        <v>3</v>
      </c>
      <c r="E8" s="31">
        <v>390406</v>
      </c>
      <c r="F8" s="31">
        <v>114450</v>
      </c>
      <c r="G8" s="31">
        <f>E8-F8</f>
        <v>275956</v>
      </c>
      <c r="H8" s="31">
        <f>ROUND(G8*18%,0)</f>
        <v>49672</v>
      </c>
      <c r="I8" s="31">
        <f>G8+H8</f>
        <v>325628</v>
      </c>
      <c r="J8" s="31">
        <f>ROUND(G8*J6,0)</f>
        <v>2760</v>
      </c>
      <c r="K8" s="31">
        <f>ROUND(G8*5%,0)</f>
        <v>13798</v>
      </c>
      <c r="L8" s="31">
        <f>G8*10%</f>
        <v>27595.600000000002</v>
      </c>
      <c r="M8" s="31">
        <f>G8*10%</f>
        <v>27595.600000000002</v>
      </c>
      <c r="N8" s="31">
        <v>0</v>
      </c>
      <c r="O8" s="32">
        <f>H8</f>
        <v>49672</v>
      </c>
      <c r="P8" s="31">
        <f>ROUND(I8-SUM(J8:O8),0)</f>
        <v>204207</v>
      </c>
      <c r="Q8" s="33"/>
      <c r="R8" s="31">
        <v>204206</v>
      </c>
      <c r="S8" s="9" t="s">
        <v>8</v>
      </c>
      <c r="T8" s="31">
        <f>SUM(P8:P15)-SUM(R8:R15)</f>
        <v>-574558</v>
      </c>
    </row>
    <row r="9" spans="1:20" ht="57.6" x14ac:dyDescent="0.3">
      <c r="A9" s="8">
        <v>60623</v>
      </c>
      <c r="B9" s="28" t="s">
        <v>48</v>
      </c>
      <c r="C9" s="29">
        <v>45299</v>
      </c>
      <c r="D9" s="30">
        <v>6</v>
      </c>
      <c r="E9" s="31">
        <v>457700</v>
      </c>
      <c r="F9" s="31">
        <v>171675</v>
      </c>
      <c r="G9" s="31">
        <f>E9-F9</f>
        <v>286025</v>
      </c>
      <c r="H9" s="31">
        <f>ROUND(G9*18%,0)</f>
        <v>51485</v>
      </c>
      <c r="I9" s="31">
        <f>G9+H9</f>
        <v>337510</v>
      </c>
      <c r="J9" s="31">
        <f>ROUND(G9*J6,0)</f>
        <v>2860</v>
      </c>
      <c r="K9" s="31">
        <f>ROUND(G9*5%,0)</f>
        <v>14301</v>
      </c>
      <c r="L9" s="31">
        <f>G9*10%</f>
        <v>28602.5</v>
      </c>
      <c r="M9" s="31">
        <f>G9*10%</f>
        <v>28602.5</v>
      </c>
      <c r="N9" s="31">
        <v>0</v>
      </c>
      <c r="O9" s="32">
        <f>H9</f>
        <v>51485</v>
      </c>
      <c r="P9" s="31">
        <f>ROUND(I9-SUM(J9:O9),0)</f>
        <v>211659</v>
      </c>
      <c r="Q9" s="33"/>
      <c r="R9" s="31">
        <v>211658</v>
      </c>
      <c r="S9" s="9" t="s">
        <v>9</v>
      </c>
      <c r="T9" s="31"/>
    </row>
    <row r="10" spans="1:20" ht="57.6" x14ac:dyDescent="0.3">
      <c r="A10" s="8">
        <v>60623</v>
      </c>
      <c r="B10" s="28" t="s">
        <v>48</v>
      </c>
      <c r="C10" s="29">
        <v>45373</v>
      </c>
      <c r="D10" s="30">
        <v>7</v>
      </c>
      <c r="E10" s="31">
        <v>492145</v>
      </c>
      <c r="F10" s="31">
        <v>135435</v>
      </c>
      <c r="G10" s="31">
        <f>E10-F10</f>
        <v>356710</v>
      </c>
      <c r="H10" s="31">
        <f>ROUND(G10*18%,0)</f>
        <v>64208</v>
      </c>
      <c r="I10" s="31">
        <f>G10+H10</f>
        <v>420918</v>
      </c>
      <c r="J10" s="31">
        <f>ROUND(G10*J6,0)</f>
        <v>3567</v>
      </c>
      <c r="K10" s="31">
        <f>ROUND(G10*5%,0)</f>
        <v>17836</v>
      </c>
      <c r="L10" s="31">
        <f>G10*10%</f>
        <v>35671</v>
      </c>
      <c r="M10" s="31">
        <f>G10*10%</f>
        <v>35671</v>
      </c>
      <c r="N10" s="31">
        <v>484800</v>
      </c>
      <c r="O10" s="32">
        <f>H10</f>
        <v>64208</v>
      </c>
      <c r="P10" s="31">
        <f>ROUND(I10-SUM(J10:O10),0)</f>
        <v>-220835</v>
      </c>
      <c r="Q10" s="33"/>
      <c r="R10" s="31">
        <v>165365</v>
      </c>
      <c r="S10" s="9" t="s">
        <v>12</v>
      </c>
      <c r="T10" s="31"/>
    </row>
    <row r="11" spans="1:20" ht="28.8" x14ac:dyDescent="0.3">
      <c r="A11" s="8">
        <v>60623</v>
      </c>
      <c r="B11" s="28" t="s">
        <v>10</v>
      </c>
      <c r="C11" s="29"/>
      <c r="D11" s="30" t="s">
        <v>11</v>
      </c>
      <c r="E11" s="31">
        <f>O8+O9+O10</f>
        <v>165365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>
        <f>E11</f>
        <v>165365</v>
      </c>
      <c r="Q11" s="33"/>
      <c r="R11" s="31">
        <v>198000</v>
      </c>
      <c r="S11" s="9" t="s">
        <v>17</v>
      </c>
      <c r="T11" s="31"/>
    </row>
    <row r="12" spans="1:20" ht="57.6" x14ac:dyDescent="0.3">
      <c r="A12" s="8">
        <v>60623</v>
      </c>
      <c r="B12" s="28" t="s">
        <v>48</v>
      </c>
      <c r="C12" s="29">
        <v>45449</v>
      </c>
      <c r="D12" s="30">
        <v>11</v>
      </c>
      <c r="E12" s="31">
        <v>90312.75</v>
      </c>
      <c r="F12" s="31"/>
      <c r="G12" s="31">
        <f>E12-F12</f>
        <v>90312.75</v>
      </c>
      <c r="H12" s="31">
        <f>ROUND(G12*18%,0)</f>
        <v>16256</v>
      </c>
      <c r="I12" s="31">
        <f>G12+H12</f>
        <v>106568.75</v>
      </c>
      <c r="J12" s="31">
        <f>ROUND(G12*J6,0)</f>
        <v>903</v>
      </c>
      <c r="K12" s="31">
        <f>ROUND(G12*5%,0)</f>
        <v>4516</v>
      </c>
      <c r="L12" s="31">
        <f>G12*10%</f>
        <v>9031.2749999999996</v>
      </c>
      <c r="M12" s="31">
        <f>G12*10%</f>
        <v>9031.2749999999996</v>
      </c>
      <c r="N12" s="31">
        <v>90312</v>
      </c>
      <c r="O12" s="32">
        <f>H12</f>
        <v>16256</v>
      </c>
      <c r="P12" s="31">
        <f>ROUND(I12-SUM(J12:O12),0)</f>
        <v>-23481</v>
      </c>
      <c r="Q12" s="33"/>
      <c r="R12" s="31">
        <v>49500</v>
      </c>
      <c r="S12" s="9" t="s">
        <v>19</v>
      </c>
      <c r="T12" s="31"/>
    </row>
    <row r="13" spans="1:20" ht="28.8" x14ac:dyDescent="0.3">
      <c r="A13" s="8">
        <v>60623</v>
      </c>
      <c r="B13" s="28" t="s">
        <v>10</v>
      </c>
      <c r="C13" s="29"/>
      <c r="D13" s="30">
        <v>11</v>
      </c>
      <c r="E13" s="31">
        <f>O12</f>
        <v>16256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2">
        <f>E13</f>
        <v>16256</v>
      </c>
      <c r="Q13" s="33"/>
      <c r="R13" s="31">
        <v>99000</v>
      </c>
      <c r="S13" s="9" t="s">
        <v>28</v>
      </c>
      <c r="T13" s="31"/>
    </row>
    <row r="14" spans="1:20" ht="28.8" x14ac:dyDescent="0.3">
      <c r="A14" s="8">
        <v>60623</v>
      </c>
      <c r="B14" s="28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3"/>
      <c r="R14" s="31"/>
      <c r="S14" s="9"/>
      <c r="T14" s="31"/>
    </row>
    <row r="15" spans="1:20" ht="28.8" x14ac:dyDescent="0.3">
      <c r="A15" s="8">
        <v>60623</v>
      </c>
      <c r="B15" s="28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3"/>
      <c r="R15" s="31"/>
      <c r="S15" s="9"/>
      <c r="T15" s="31"/>
    </row>
    <row r="16" spans="1:20" ht="28.8" x14ac:dyDescent="0.3">
      <c r="A16" s="10"/>
      <c r="B16" s="34"/>
      <c r="C16" s="34"/>
      <c r="D16" s="34"/>
      <c r="E16" s="34"/>
      <c r="F16" s="34"/>
      <c r="G16" s="34"/>
      <c r="H16" s="34"/>
      <c r="I16" s="34"/>
      <c r="J16" s="35"/>
      <c r="K16" s="35"/>
      <c r="L16" s="35"/>
      <c r="M16" s="35"/>
      <c r="N16" s="35"/>
      <c r="O16" s="34"/>
      <c r="P16" s="34"/>
      <c r="Q16" s="36">
        <f>A17</f>
        <v>63269</v>
      </c>
      <c r="R16" s="34"/>
      <c r="S16" s="34"/>
      <c r="T16" s="34"/>
    </row>
    <row r="17" spans="1:20" ht="57.6" x14ac:dyDescent="0.3">
      <c r="A17" s="8">
        <v>63269</v>
      </c>
      <c r="B17" s="33" t="s">
        <v>49</v>
      </c>
      <c r="C17" s="29">
        <v>45384</v>
      </c>
      <c r="D17" s="30">
        <v>9</v>
      </c>
      <c r="E17" s="31">
        <v>460362</v>
      </c>
      <c r="F17" s="31">
        <v>0</v>
      </c>
      <c r="G17" s="31">
        <f>E17-F17</f>
        <v>460362</v>
      </c>
      <c r="H17" s="31">
        <f>ROUND(G17*18%,0)</f>
        <v>82865</v>
      </c>
      <c r="I17" s="31">
        <f>G17+H17</f>
        <v>543227</v>
      </c>
      <c r="J17" s="31">
        <f>ROUND(G17*J6,0)</f>
        <v>4604</v>
      </c>
      <c r="K17" s="31">
        <f>ROUND(G17*5%,0)</f>
        <v>23018</v>
      </c>
      <c r="L17" s="31">
        <f>G17*10%</f>
        <v>46036.200000000004</v>
      </c>
      <c r="M17" s="31">
        <f>G17*10%</f>
        <v>46036.200000000004</v>
      </c>
      <c r="N17" s="31">
        <v>0</v>
      </c>
      <c r="O17" s="32">
        <f>H17</f>
        <v>82865</v>
      </c>
      <c r="P17" s="31">
        <f>ROUND(I17-SUM(J17:O17),0)</f>
        <v>340668</v>
      </c>
      <c r="Q17" s="33"/>
      <c r="R17" s="31">
        <v>340668</v>
      </c>
      <c r="S17" s="9" t="s">
        <v>13</v>
      </c>
      <c r="T17" s="31">
        <f>SUM(P17:P24)-SUM(R17:R24)</f>
        <v>-212421</v>
      </c>
    </row>
    <row r="18" spans="1:20" ht="28.8" x14ac:dyDescent="0.3">
      <c r="A18" s="8">
        <v>63269</v>
      </c>
      <c r="B18" s="28" t="s">
        <v>10</v>
      </c>
      <c r="C18" s="29">
        <v>45474</v>
      </c>
      <c r="D18" s="30">
        <v>9</v>
      </c>
      <c r="E18" s="31">
        <v>82865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>
        <f>E18</f>
        <v>82865</v>
      </c>
      <c r="Q18" s="33"/>
      <c r="R18" s="31">
        <v>144212</v>
      </c>
      <c r="S18" s="9" t="s">
        <v>14</v>
      </c>
      <c r="T18" s="31"/>
    </row>
    <row r="19" spans="1:20" ht="57.6" x14ac:dyDescent="0.3">
      <c r="A19" s="8">
        <v>63269</v>
      </c>
      <c r="B19" s="33" t="s">
        <v>49</v>
      </c>
      <c r="C19" s="29">
        <v>45455</v>
      </c>
      <c r="D19" s="30">
        <v>12</v>
      </c>
      <c r="E19" s="31">
        <v>194881.5</v>
      </c>
      <c r="F19" s="31"/>
      <c r="G19" s="31">
        <f>E19-F19</f>
        <v>194881.5</v>
      </c>
      <c r="H19" s="31">
        <f>ROUND(G19*18%,0)</f>
        <v>35079</v>
      </c>
      <c r="I19" s="31">
        <f>G19+H19</f>
        <v>229960.5</v>
      </c>
      <c r="J19" s="31">
        <f>ROUND(G19*J6,0)</f>
        <v>1949</v>
      </c>
      <c r="K19" s="31">
        <f>ROUND(G19*5%,0)</f>
        <v>9744</v>
      </c>
      <c r="L19" s="31">
        <f>G19*10%</f>
        <v>19488.150000000001</v>
      </c>
      <c r="M19" s="31">
        <f>G19*10%</f>
        <v>19488.150000000001</v>
      </c>
      <c r="N19" s="31">
        <v>0</v>
      </c>
      <c r="O19" s="32">
        <f>H19</f>
        <v>35079</v>
      </c>
      <c r="P19" s="31">
        <f>ROUND(I19-SUM(J19:O19),0)</f>
        <v>144212</v>
      </c>
      <c r="Q19" s="33"/>
      <c r="R19" s="31">
        <v>82865</v>
      </c>
      <c r="S19" s="9" t="s">
        <v>15</v>
      </c>
      <c r="T19" s="31"/>
    </row>
    <row r="20" spans="1:20" ht="28.8" x14ac:dyDescent="0.3">
      <c r="A20" s="8">
        <v>63269</v>
      </c>
      <c r="B20" s="28" t="s">
        <v>10</v>
      </c>
      <c r="C20" s="29"/>
      <c r="D20" s="30">
        <v>12</v>
      </c>
      <c r="E20" s="31">
        <f>O19</f>
        <v>35079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>
        <f>E20</f>
        <v>35079</v>
      </c>
      <c r="Q20" s="37"/>
      <c r="R20" s="38">
        <v>49500</v>
      </c>
      <c r="S20" s="11" t="s">
        <v>18</v>
      </c>
      <c r="T20" s="38"/>
    </row>
    <row r="21" spans="1:20" ht="28.8" x14ac:dyDescent="0.3">
      <c r="A21" s="8">
        <v>63269</v>
      </c>
      <c r="B21" s="38"/>
      <c r="C21" s="2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>
        <v>99000</v>
      </c>
      <c r="S21" s="38" t="s">
        <v>20</v>
      </c>
      <c r="T21" s="38"/>
    </row>
    <row r="22" spans="1:20" ht="28.8" x14ac:dyDescent="0.3">
      <c r="A22" s="8">
        <v>63269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>
        <v>99000</v>
      </c>
      <c r="S22" s="38" t="s">
        <v>27</v>
      </c>
      <c r="T22" s="38"/>
    </row>
    <row r="23" spans="1:20" ht="28.8" x14ac:dyDescent="0.3">
      <c r="A23" s="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 spans="1:20" ht="29.4" thickBo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ht="28.8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40">
        <f t="shared" ref="K25:O25" si="0">SUM(K8:K21)</f>
        <v>83213</v>
      </c>
      <c r="L25" s="40">
        <f t="shared" si="0"/>
        <v>166424.72500000001</v>
      </c>
      <c r="M25" s="40">
        <f t="shared" si="0"/>
        <v>166424.72500000001</v>
      </c>
      <c r="N25" s="40">
        <f t="shared" si="0"/>
        <v>575112</v>
      </c>
      <c r="O25" s="40">
        <f t="shared" si="0"/>
        <v>299565</v>
      </c>
      <c r="P25" s="40">
        <f>SUM(P8:P21)</f>
        <v>955995</v>
      </c>
      <c r="Q25" s="39"/>
      <c r="R25" s="40">
        <f>SUM(R8:R24)</f>
        <v>1742974</v>
      </c>
      <c r="S25" s="40" t="s">
        <v>3</v>
      </c>
      <c r="T25" s="40">
        <f>SUM(T6:T20)</f>
        <v>-786979</v>
      </c>
    </row>
    <row r="26" spans="1:20" ht="28.8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29.4" thickBot="1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41">
        <f>P25-R25</f>
        <v>-786979</v>
      </c>
      <c r="S27" s="41" t="s">
        <v>4</v>
      </c>
      <c r="T27" s="41"/>
    </row>
    <row r="28" spans="1:20" ht="28.8" x14ac:dyDescent="0.3">
      <c r="A28" s="3"/>
      <c r="B28" s="3"/>
      <c r="C28" s="3"/>
      <c r="D28" s="3"/>
      <c r="E28" s="3"/>
      <c r="F28" s="3"/>
      <c r="G28" s="3"/>
      <c r="H28" s="12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8.8" x14ac:dyDescent="0.3">
      <c r="A29" s="3"/>
      <c r="B29" s="3"/>
      <c r="C29" s="3"/>
      <c r="D29" s="3"/>
      <c r="E29" s="3"/>
      <c r="F29" s="3"/>
      <c r="G29" s="3"/>
      <c r="H29" s="12"/>
      <c r="I29" s="12"/>
      <c r="J29" s="3"/>
      <c r="K29" s="3"/>
      <c r="L29" s="3"/>
      <c r="M29" s="3"/>
      <c r="N29" s="3"/>
      <c r="O29" s="13"/>
      <c r="P29" s="3"/>
      <c r="Q29" s="3"/>
      <c r="R29" s="3"/>
      <c r="S29" s="3"/>
      <c r="T29" s="3"/>
    </row>
    <row r="30" spans="1:20" ht="29.4" thickBot="1" x14ac:dyDescent="0.35">
      <c r="A30" s="3"/>
      <c r="B30" s="3"/>
      <c r="C30" s="3"/>
      <c r="D30" s="3"/>
      <c r="E30" s="3"/>
      <c r="F30" s="3"/>
      <c r="G30" s="3"/>
      <c r="H30" s="12"/>
      <c r="I30" s="12"/>
      <c r="J30" s="3"/>
      <c r="K30" s="3"/>
      <c r="L30" s="3"/>
      <c r="M30" s="3"/>
      <c r="N30" s="3"/>
      <c r="O30" s="3"/>
      <c r="P30" s="3"/>
      <c r="Q30" s="3"/>
      <c r="R30" s="13">
        <f>P25+P33+P34</f>
        <v>1947169.45</v>
      </c>
      <c r="S30" s="3"/>
      <c r="T30" s="3"/>
    </row>
    <row r="31" spans="1:20" ht="28.8" x14ac:dyDescent="0.3">
      <c r="A31" s="3"/>
      <c r="B31" s="3"/>
      <c r="C31" s="3"/>
      <c r="D31" s="3"/>
      <c r="E31" s="3"/>
      <c r="F31" s="3"/>
      <c r="G31" s="3"/>
      <c r="H31" s="12"/>
      <c r="I31" s="45"/>
      <c r="J31" s="45"/>
      <c r="K31" s="45"/>
      <c r="L31" s="45"/>
      <c r="M31" s="3"/>
      <c r="N31" s="47" t="s">
        <v>7</v>
      </c>
      <c r="O31" s="47"/>
      <c r="P31" s="47"/>
      <c r="Q31" s="47"/>
      <c r="R31" s="3"/>
      <c r="S31" s="3"/>
      <c r="T31" s="3"/>
    </row>
    <row r="32" spans="1:20" ht="28.8" x14ac:dyDescent="0.3">
      <c r="A32" s="3"/>
      <c r="B32" s="3"/>
      <c r="C32" s="3"/>
      <c r="D32" s="3"/>
      <c r="E32" s="3"/>
      <c r="F32" s="3"/>
      <c r="G32" s="3"/>
      <c r="H32" s="12"/>
      <c r="I32" s="45"/>
      <c r="J32" s="45"/>
      <c r="K32" s="45"/>
      <c r="L32" s="45"/>
      <c r="M32" s="3"/>
      <c r="N32" s="48">
        <v>45666</v>
      </c>
      <c r="O32" s="43"/>
      <c r="P32" s="43"/>
      <c r="Q32" s="43"/>
      <c r="R32" s="3"/>
      <c r="S32" s="3"/>
      <c r="T32" s="3"/>
    </row>
    <row r="33" spans="1:20" ht="28.8" x14ac:dyDescent="0.55000000000000004">
      <c r="A33" s="3"/>
      <c r="B33" s="3"/>
      <c r="C33" s="3"/>
      <c r="D33" s="3"/>
      <c r="E33" s="3"/>
      <c r="F33" s="3"/>
      <c r="G33" s="3"/>
      <c r="H33" s="12"/>
      <c r="I33" s="45"/>
      <c r="J33" s="45"/>
      <c r="K33" s="46"/>
      <c r="L33" s="46"/>
      <c r="M33" s="3"/>
      <c r="N33" s="43" t="s">
        <v>16</v>
      </c>
      <c r="O33" s="43"/>
      <c r="P33" s="44">
        <f>N25</f>
        <v>575112</v>
      </c>
      <c r="Q33" s="44"/>
      <c r="R33" s="13">
        <f>P33+P34</f>
        <v>991174.45</v>
      </c>
      <c r="S33" s="13"/>
      <c r="T33" s="3"/>
    </row>
    <row r="34" spans="1:20" ht="28.8" x14ac:dyDescent="0.55000000000000004">
      <c r="A34" s="3"/>
      <c r="B34" s="3"/>
      <c r="C34" s="3"/>
      <c r="D34" s="3"/>
      <c r="E34" s="3"/>
      <c r="F34" s="3"/>
      <c r="G34" s="3"/>
      <c r="H34" s="12"/>
      <c r="I34" s="45"/>
      <c r="J34" s="45"/>
      <c r="K34" s="46"/>
      <c r="L34" s="46"/>
      <c r="M34" s="3"/>
      <c r="N34" s="43" t="s">
        <v>24</v>
      </c>
      <c r="O34" s="43"/>
      <c r="P34" s="44">
        <f>K25+L25+M25</f>
        <v>416062.45</v>
      </c>
      <c r="Q34" s="44"/>
      <c r="R34" s="13">
        <f>R33+R27</f>
        <v>204195.44999999995</v>
      </c>
      <c r="S34" s="3"/>
      <c r="T34" s="3"/>
    </row>
    <row r="35" spans="1:20" ht="28.8" x14ac:dyDescent="0.55000000000000004">
      <c r="A35" s="3"/>
      <c r="B35" s="3"/>
      <c r="C35" s="3"/>
      <c r="D35" s="3"/>
      <c r="E35" s="3"/>
      <c r="F35" s="3"/>
      <c r="G35" s="3"/>
      <c r="H35" s="12"/>
      <c r="I35" s="14"/>
      <c r="J35" s="4"/>
      <c r="K35" s="4"/>
      <c r="L35" s="4"/>
      <c r="M35" s="3"/>
      <c r="N35" s="43" t="s">
        <v>21</v>
      </c>
      <c r="O35" s="43"/>
      <c r="P35" s="44">
        <f>R27</f>
        <v>-786979</v>
      </c>
      <c r="Q35" s="44"/>
      <c r="R35" s="3"/>
      <c r="S35" s="3"/>
      <c r="T35" s="3"/>
    </row>
    <row r="36" spans="1:20" ht="28.8" x14ac:dyDescent="0.55000000000000004">
      <c r="A36" s="3"/>
      <c r="B36" s="3"/>
      <c r="C36" s="3"/>
      <c r="D36" s="3"/>
      <c r="E36" s="3"/>
      <c r="F36" s="3"/>
      <c r="G36" s="3"/>
      <c r="H36" s="12"/>
      <c r="I36" s="14"/>
      <c r="J36" s="4"/>
      <c r="K36" s="4"/>
      <c r="L36" s="4"/>
      <c r="M36" s="3"/>
      <c r="N36" s="43" t="s">
        <v>22</v>
      </c>
      <c r="O36" s="43"/>
      <c r="P36" s="44">
        <v>0</v>
      </c>
      <c r="Q36" s="44"/>
      <c r="R36" s="3"/>
    </row>
    <row r="37" spans="1:20" ht="45" customHeight="1" x14ac:dyDescent="0.3">
      <c r="N37" s="43" t="s">
        <v>25</v>
      </c>
      <c r="O37" s="43"/>
      <c r="P37" s="43">
        <f>L25+M25+N25</f>
        <v>907961.45</v>
      </c>
      <c r="Q37" s="43"/>
      <c r="R37" s="13">
        <f>P33+L25+M25</f>
        <v>907961.45</v>
      </c>
    </row>
    <row r="38" spans="1:20" ht="29.4" thickBot="1" x14ac:dyDescent="0.35">
      <c r="N38" s="42" t="s">
        <v>26</v>
      </c>
      <c r="O38" s="42"/>
      <c r="P38" s="42">
        <f>P37+P35</f>
        <v>120982.44999999995</v>
      </c>
      <c r="Q38" s="42"/>
    </row>
    <row r="39" spans="1:20" ht="28.8" x14ac:dyDescent="0.3">
      <c r="R39" s="13">
        <f>R37+R27</f>
        <v>120982.44999999995</v>
      </c>
    </row>
  </sheetData>
  <mergeCells count="20">
    <mergeCell ref="N31:Q31"/>
    <mergeCell ref="N32:Q32"/>
    <mergeCell ref="N33:O33"/>
    <mergeCell ref="P33:Q33"/>
    <mergeCell ref="I31:L31"/>
    <mergeCell ref="I32:L32"/>
    <mergeCell ref="I33:J33"/>
    <mergeCell ref="K33:L33"/>
    <mergeCell ref="I34:J34"/>
    <mergeCell ref="K34:L34"/>
    <mergeCell ref="N34:O34"/>
    <mergeCell ref="P34:Q34"/>
    <mergeCell ref="N37:O37"/>
    <mergeCell ref="P37:Q37"/>
    <mergeCell ref="N38:O38"/>
    <mergeCell ref="P38:Q38"/>
    <mergeCell ref="N36:O36"/>
    <mergeCell ref="P36:Q36"/>
    <mergeCell ref="N35:O35"/>
    <mergeCell ref="P35:Q35"/>
  </mergeCells>
  <phoneticPr fontId="8" type="noConversion"/>
  <conditionalFormatting sqref="B8:B15">
    <cfRule type="cellIs" dxfId="3" priority="4" operator="lessThan">
      <formula>0</formula>
    </cfRule>
  </conditionalFormatting>
  <conditionalFormatting sqref="B18">
    <cfRule type="cellIs" dxfId="2" priority="7" operator="lessThan">
      <formula>0</formula>
    </cfRule>
  </conditionalFormatting>
  <conditionalFormatting sqref="B20">
    <cfRule type="cellIs" dxfId="1" priority="5" operator="lessThan">
      <formula>0</formula>
    </cfRule>
  </conditionalFormatting>
  <conditionalFormatting sqref="S1:S1048576">
    <cfRule type="duplicateValues" dxfId="0" priority="3"/>
  </conditionalFormatting>
  <printOptions horizontalCentered="1" verticalCentered="1"/>
  <pageMargins left="0.2" right="0.2" top="0.35433070866141736" bottom="0.35433070866141736" header="0.31496062992125984" footer="0.31496062992125984"/>
  <pageSetup scale="1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2024-11-09T11:40:44Z</cp:lastPrinted>
  <dcterms:created xsi:type="dcterms:W3CDTF">2022-06-10T14:11:52Z</dcterms:created>
  <dcterms:modified xsi:type="dcterms:W3CDTF">2025-05-28T09:03:14Z</dcterms:modified>
</cp:coreProperties>
</file>