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Pankaj\Shree Laxmi Enterprise\"/>
    </mc:Choice>
  </mc:AlternateContent>
  <xr:revisionPtr revIDLastSave="0" documentId="13_ncr:1_{24555219-95B9-4465-B895-5BDB6699B0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O24" i="1" l="1"/>
  <c r="L31" i="1" s="1"/>
  <c r="J12" i="1" l="1"/>
  <c r="P12" i="1" s="1"/>
  <c r="N12" i="1"/>
  <c r="E13" i="1" s="1"/>
  <c r="P13" i="1" s="1"/>
  <c r="F8" i="1"/>
  <c r="F24" i="1" s="1"/>
  <c r="S16" i="1" l="1"/>
  <c r="G11" i="1"/>
  <c r="I11" i="1" s="1"/>
  <c r="J11" i="1" l="1"/>
  <c r="P11" i="1" s="1"/>
  <c r="G10" i="1"/>
  <c r="I10" i="1" s="1"/>
  <c r="J10" i="1" s="1"/>
  <c r="G8" i="1"/>
  <c r="H8" i="1" l="1"/>
  <c r="M8" i="1"/>
  <c r="M24" i="1" s="1"/>
  <c r="K8" i="1"/>
  <c r="K24" i="1" s="1"/>
  <c r="J8" i="1"/>
  <c r="L8" i="1"/>
  <c r="L24" i="1" s="1"/>
  <c r="L28" i="1" l="1"/>
  <c r="M28" i="1" s="1"/>
  <c r="I8" i="1"/>
  <c r="N8" i="1"/>
  <c r="N23" i="1" s="1"/>
  <c r="L30" i="1" s="1"/>
  <c r="Q23" i="1"/>
  <c r="G9" i="1" l="1"/>
  <c r="P8" i="1"/>
  <c r="S11" i="1" s="1"/>
  <c r="S23" i="1" s="1"/>
  <c r="P23" i="1" l="1"/>
  <c r="Q25" i="1" s="1"/>
  <c r="L29" i="1" s="1"/>
  <c r="I9" i="1"/>
</calcChain>
</file>

<file path=xl/sharedStrings.xml><?xml version="1.0" encoding="utf-8"?>
<sst xmlns="http://schemas.openxmlformats.org/spreadsheetml/2006/main" count="53" uniqueCount="49">
  <si>
    <t>Amount</t>
  </si>
  <si>
    <t>UTR</t>
  </si>
  <si>
    <t>Pipe Laying work</t>
  </si>
  <si>
    <t>Shree Laxmi Enterprisses</t>
  </si>
  <si>
    <t>Total Payable Amount Rs. -</t>
  </si>
  <si>
    <t>SLE0001</t>
  </si>
  <si>
    <t xml:space="preserve">Chokda Village Pipe laying work </t>
  </si>
  <si>
    <t>25-11-2022 IFT/IFT22329009901/RIUP22/1347/SHREE LAXMI ENTERP 195717.00</t>
  </si>
  <si>
    <t>07-01-2023 IFT/IFT23007057534/RIUP22/1738/SHREE LAXMI ENTERP 49084.00</t>
  </si>
  <si>
    <t>GST Release Note</t>
  </si>
  <si>
    <t xml:space="preserve">Alipur Khurd Village Pipe laying work </t>
  </si>
  <si>
    <t>SLE0003</t>
  </si>
  <si>
    <t>14-09-2022 IFT/IFT22257020847/RIUP22/733/SHREE LAXMI ENTERPR 99000.00</t>
  </si>
  <si>
    <t>21-10-2022 IFT/IFT22294142647/RIUP22/1101/SHREE LAXMI ENTERP 198000.00</t>
  </si>
  <si>
    <t xml:space="preserve">Haidarnagar Jalalpur Village Pipe laying work </t>
  </si>
  <si>
    <t>SLE0002</t>
  </si>
  <si>
    <t>01-10-2022 IFT/IFT22274049082/RIUP22/876/SHREE LAXMI ENTERPR 148500.00</t>
  </si>
  <si>
    <t>GST release note</t>
  </si>
  <si>
    <t>21-10-2022 IFT/IFT22294141562/RIUP22/1098/SHREE LAXMI ENTERP 99000.00</t>
  </si>
  <si>
    <t>24-11-2022 IFT/IFT22328011601/RIUP22/1341/SHREE LAXMI ENTERP 184674.00</t>
  </si>
  <si>
    <t>07-01-2023 IFT/IFT23007057535/RIUP22/1739/SHREE LAXMI ENTERP 116761.00</t>
  </si>
  <si>
    <t>Total Paid</t>
  </si>
  <si>
    <t>Balance Payable</t>
  </si>
  <si>
    <t xml:space="preserve">Hold amount </t>
  </si>
  <si>
    <t>Excess paid</t>
  </si>
  <si>
    <t>Hold - Excess DPR qty</t>
  </si>
  <si>
    <t>GST Remaining</t>
  </si>
  <si>
    <t>DPR excess Hold</t>
  </si>
  <si>
    <t>Uttar Pradesh</t>
  </si>
  <si>
    <t>Muzaffarnagar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</si>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</sst>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4" tint="-0.249977111117893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20"/>
      <color theme="3" tint="0.3999755851924192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3" fontId="2" fillId="2" borderId="1" xfId="1" applyNumberFormat="1" applyFont="1" applyFill="1" applyBorder="1" applyAlignment="1">
      <alignment vertical="center"/>
    </xf>
    <xf numFmtId="9" fontId="2" fillId="2" borderId="1" xfId="1" applyNumberFormat="1" applyFont="1" applyFill="1" applyBorder="1" applyAlignment="1">
      <alignment vertical="center"/>
    </xf>
    <xf numFmtId="43" fontId="2" fillId="2" borderId="3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43" fontId="2" fillId="4" borderId="1" xfId="1" applyNumberFormat="1" applyFont="1" applyFill="1" applyBorder="1" applyAlignment="1">
      <alignment vertical="center"/>
    </xf>
    <xf numFmtId="9" fontId="2" fillId="4" borderId="1" xfId="1" applyNumberFormat="1" applyFont="1" applyFill="1" applyBorder="1" applyAlignment="1">
      <alignment vertical="center"/>
    </xf>
    <xf numFmtId="43" fontId="2" fillId="4" borderId="3" xfId="1" applyNumberFormat="1" applyFont="1" applyFill="1" applyBorder="1" applyAlignment="1">
      <alignment vertical="center"/>
    </xf>
    <xf numFmtId="43" fontId="2" fillId="4" borderId="5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43" fontId="2" fillId="3" borderId="3" xfId="1" applyNumberFormat="1" applyFont="1" applyFill="1" applyBorder="1" applyAlignment="1">
      <alignment vertical="center"/>
    </xf>
    <xf numFmtId="43" fontId="2" fillId="3" borderId="5" xfId="1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vertical="center"/>
    </xf>
    <xf numFmtId="43" fontId="2" fillId="2" borderId="10" xfId="1" applyNumberFormat="1" applyFont="1" applyFill="1" applyBorder="1" applyAlignment="1">
      <alignment vertical="center"/>
    </xf>
    <xf numFmtId="43" fontId="2" fillId="2" borderId="11" xfId="1" applyNumberFormat="1" applyFont="1" applyFill="1" applyBorder="1" applyAlignment="1">
      <alignment vertical="center"/>
    </xf>
    <xf numFmtId="43" fontId="2" fillId="2" borderId="12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1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43" fontId="6" fillId="2" borderId="0" xfId="1" applyNumberFormat="1" applyFont="1" applyFill="1" applyBorder="1" applyAlignment="1">
      <alignment vertical="center"/>
    </xf>
    <xf numFmtId="43" fontId="7" fillId="2" borderId="0" xfId="1" applyNumberFormat="1" applyFont="1" applyFill="1" applyBorder="1" applyAlignment="1">
      <alignment vertical="center"/>
    </xf>
    <xf numFmtId="43" fontId="6" fillId="2" borderId="0" xfId="1" applyNumberFormat="1" applyFont="1" applyFill="1" applyBorder="1" applyAlignment="1">
      <alignment horizontal="center" vertical="center"/>
    </xf>
    <xf numFmtId="43" fontId="2" fillId="2" borderId="0" xfId="0" applyNumberFormat="1" applyFont="1" applyFill="1" applyAlignment="1">
      <alignment vertical="center"/>
    </xf>
    <xf numFmtId="0" fontId="8" fillId="0" borderId="0" xfId="0" applyFont="1"/>
    <xf numFmtId="0" fontId="8" fillId="2" borderId="13" xfId="0" applyFont="1" applyFill="1" applyBorder="1" applyAlignment="1">
      <alignment vertical="center"/>
    </xf>
    <xf numFmtId="0" fontId="8" fillId="2" borderId="13" xfId="0" applyFont="1" applyFill="1" applyBorder="1" applyAlignment="1">
      <alignment horizontal="center" vertical="center" wrapText="1"/>
    </xf>
    <xf numFmtId="14" fontId="8" fillId="2" borderId="13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4" fontId="9" fillId="2" borderId="13" xfId="1" applyFont="1" applyFill="1" applyBorder="1" applyAlignment="1">
      <alignment horizontal="center" vertical="center"/>
    </xf>
    <xf numFmtId="164" fontId="8" fillId="2" borderId="13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zoomScale="80" zoomScaleNormal="80" workbookViewId="0">
      <selection activeCell="C17" sqref="C17"/>
    </sheetView>
  </sheetViews>
  <sheetFormatPr defaultColWidth="9" defaultRowHeight="24.95" customHeight="1" x14ac:dyDescent="0.25"/>
  <cols>
    <col min="1" max="1" width="9" style="2"/>
    <col min="2" max="2" width="30" style="1" customWidth="1"/>
    <col min="3" max="3" width="13.42578125" style="1" bestFit="1" customWidth="1"/>
    <col min="4" max="4" width="11.5703125" style="1" bestFit="1" customWidth="1"/>
    <col min="5" max="5" width="15" style="1" bestFit="1" customWidth="1"/>
    <col min="6" max="6" width="14.140625" style="1" bestFit="1" customWidth="1"/>
    <col min="7" max="7" width="15.5703125" style="1" bestFit="1" customWidth="1"/>
    <col min="8" max="8" width="14.140625" style="3" bestFit="1" customWidth="1"/>
    <col min="9" max="9" width="15.42578125" style="3" bestFit="1" customWidth="1"/>
    <col min="10" max="10" width="11.7109375" style="1" bestFit="1" customWidth="1"/>
    <col min="11" max="11" width="20.42578125" style="1" customWidth="1"/>
    <col min="12" max="12" width="18.7109375" style="1" customWidth="1"/>
    <col min="13" max="13" width="13.7109375" style="1" bestFit="1" customWidth="1"/>
    <col min="14" max="14" width="14.42578125" style="1" bestFit="1" customWidth="1"/>
    <col min="15" max="15" width="14.85546875" style="1" customWidth="1"/>
    <col min="16" max="16" width="17.85546875" style="1" bestFit="1" customWidth="1"/>
    <col min="17" max="17" width="18.140625" style="1" bestFit="1" customWidth="1"/>
    <col min="18" max="18" width="84.140625" style="1" bestFit="1" customWidth="1"/>
    <col min="19" max="19" width="17.28515625" style="1" bestFit="1" customWidth="1"/>
    <col min="20" max="16384" width="9" style="1"/>
  </cols>
  <sheetData>
    <row r="1" spans="1:19" ht="24.95" customHeight="1" x14ac:dyDescent="0.25">
      <c r="A1" s="49" t="s">
        <v>30</v>
      </c>
      <c r="B1" s="42" t="s">
        <v>3</v>
      </c>
      <c r="C1" s="43"/>
      <c r="D1" s="43"/>
      <c r="E1" s="44"/>
      <c r="F1" s="44"/>
      <c r="G1" s="44"/>
      <c r="H1" s="45"/>
      <c r="I1" s="45"/>
      <c r="J1" s="43"/>
    </row>
    <row r="2" spans="1:19" ht="24.95" customHeight="1" x14ac:dyDescent="0.25">
      <c r="A2" s="49" t="s">
        <v>31</v>
      </c>
      <c r="B2" t="s">
        <v>28</v>
      </c>
      <c r="C2" s="46"/>
      <c r="D2" s="46"/>
      <c r="E2" s="43"/>
      <c r="F2" s="43"/>
      <c r="G2" s="47"/>
      <c r="H2" s="45"/>
      <c r="I2" s="47" t="s">
        <v>2</v>
      </c>
      <c r="J2" s="43"/>
    </row>
    <row r="3" spans="1:19" ht="24.95" customHeight="1" x14ac:dyDescent="0.25">
      <c r="A3" s="49" t="s">
        <v>32</v>
      </c>
      <c r="B3" t="s">
        <v>29</v>
      </c>
      <c r="C3" s="46"/>
      <c r="D3" s="46"/>
      <c r="E3" s="43"/>
      <c r="F3" s="43"/>
      <c r="G3" s="47"/>
      <c r="H3" s="45"/>
      <c r="I3" s="47"/>
      <c r="J3" s="43"/>
    </row>
    <row r="4" spans="1:19" ht="24.95" customHeight="1" thickBot="1" x14ac:dyDescent="0.3">
      <c r="A4" s="49" t="s">
        <v>33</v>
      </c>
      <c r="B4" t="s">
        <v>29</v>
      </c>
      <c r="Q4" s="4"/>
      <c r="R4" s="4"/>
    </row>
    <row r="5" spans="1:19" ht="47.25" x14ac:dyDescent="0.25">
      <c r="A5" s="50" t="s">
        <v>34</v>
      </c>
      <c r="B5" s="51" t="s">
        <v>35</v>
      </c>
      <c r="C5" s="52" t="s">
        <v>36</v>
      </c>
      <c r="D5" s="53" t="s">
        <v>37</v>
      </c>
      <c r="E5" s="51" t="s">
        <v>38</v>
      </c>
      <c r="F5" s="51" t="s">
        <v>39</v>
      </c>
      <c r="G5" s="53" t="s">
        <v>40</v>
      </c>
      <c r="H5" s="54" t="s">
        <v>41</v>
      </c>
      <c r="I5" s="55" t="s">
        <v>0</v>
      </c>
      <c r="J5" s="51" t="s">
        <v>42</v>
      </c>
      <c r="K5" s="51" t="s">
        <v>43</v>
      </c>
      <c r="L5" s="51" t="s">
        <v>44</v>
      </c>
      <c r="M5" s="51" t="s">
        <v>45</v>
      </c>
      <c r="N5" s="51" t="s">
        <v>46</v>
      </c>
      <c r="O5" s="5" t="s">
        <v>25</v>
      </c>
      <c r="P5" s="6" t="s">
        <v>47</v>
      </c>
      <c r="Q5" s="7" t="s">
        <v>48</v>
      </c>
      <c r="R5" s="6" t="s">
        <v>1</v>
      </c>
    </row>
    <row r="6" spans="1:19" ht="15.75" x14ac:dyDescent="0.25">
      <c r="A6" s="38"/>
      <c r="B6" s="8"/>
      <c r="C6" s="8"/>
      <c r="D6" s="8"/>
      <c r="E6" s="8"/>
      <c r="F6" s="8"/>
      <c r="G6" s="8"/>
      <c r="H6" s="9">
        <v>0.18</v>
      </c>
      <c r="I6" s="8"/>
      <c r="J6" s="9">
        <v>0.01</v>
      </c>
      <c r="K6" s="9">
        <v>0.05</v>
      </c>
      <c r="L6" s="9">
        <v>0.05</v>
      </c>
      <c r="M6" s="9">
        <v>0.1</v>
      </c>
      <c r="N6" s="9">
        <v>0.18</v>
      </c>
      <c r="O6" s="9"/>
      <c r="P6" s="10"/>
      <c r="Q6" s="11"/>
      <c r="R6" s="10"/>
    </row>
    <row r="7" spans="1:19" ht="24.95" customHeight="1" x14ac:dyDescent="0.25">
      <c r="A7" s="39">
        <v>53238</v>
      </c>
      <c r="B7" s="12"/>
      <c r="C7" s="12"/>
      <c r="D7" s="12"/>
      <c r="E7" s="12"/>
      <c r="F7" s="12"/>
      <c r="G7" s="12"/>
      <c r="H7" s="13"/>
      <c r="I7" s="12"/>
      <c r="J7" s="13"/>
      <c r="K7" s="13"/>
      <c r="L7" s="13"/>
      <c r="M7" s="13"/>
      <c r="N7" s="13"/>
      <c r="O7" s="13"/>
      <c r="P7" s="14"/>
      <c r="Q7" s="15"/>
      <c r="R7" s="14"/>
    </row>
    <row r="8" spans="1:19" ht="24.95" customHeight="1" x14ac:dyDescent="0.25">
      <c r="A8" s="39">
        <v>53238</v>
      </c>
      <c r="B8" s="16" t="s">
        <v>6</v>
      </c>
      <c r="C8" s="17">
        <v>44886</v>
      </c>
      <c r="D8" s="18" t="s">
        <v>5</v>
      </c>
      <c r="E8" s="8">
        <v>322138.05</v>
      </c>
      <c r="F8" s="8">
        <f>550*89.91</f>
        <v>49450.5</v>
      </c>
      <c r="G8" s="8">
        <f>E8-F8</f>
        <v>272687.55</v>
      </c>
      <c r="H8" s="8">
        <f>ROUND(G8*H6,0)</f>
        <v>49084</v>
      </c>
      <c r="I8" s="8">
        <f>ROUND(G8+H8,)</f>
        <v>321772</v>
      </c>
      <c r="J8" s="8">
        <f>G8*$J$6</f>
        <v>2726.8755000000001</v>
      </c>
      <c r="K8" s="8">
        <f>G8*$K$6</f>
        <v>13634.377500000001</v>
      </c>
      <c r="L8" s="8">
        <f>G8*$L$6</f>
        <v>13634.377500000001</v>
      </c>
      <c r="M8" s="8">
        <f>G8*$M$6</f>
        <v>27268.755000000001</v>
      </c>
      <c r="N8" s="8">
        <f>H8</f>
        <v>49084</v>
      </c>
      <c r="O8" s="8">
        <v>19705</v>
      </c>
      <c r="P8" s="19">
        <f>ROUND(I8-SUM(J8:O8),0)</f>
        <v>195719</v>
      </c>
      <c r="Q8" s="20">
        <v>195717</v>
      </c>
      <c r="R8" s="21" t="s">
        <v>7</v>
      </c>
    </row>
    <row r="9" spans="1:19" ht="24.95" customHeight="1" x14ac:dyDescent="0.25">
      <c r="A9" s="39">
        <v>53238</v>
      </c>
      <c r="B9" s="16" t="s">
        <v>9</v>
      </c>
      <c r="C9" s="17">
        <v>44926</v>
      </c>
      <c r="D9" s="22">
        <v>1</v>
      </c>
      <c r="E9" s="8">
        <v>49084</v>
      </c>
      <c r="F9" s="8"/>
      <c r="G9" s="8">
        <f>E9-F9</f>
        <v>49084</v>
      </c>
      <c r="H9" s="8">
        <v>0</v>
      </c>
      <c r="I9" s="8">
        <f>G9+H9</f>
        <v>49084</v>
      </c>
      <c r="J9" s="8">
        <v>0</v>
      </c>
      <c r="K9" s="8">
        <v>0</v>
      </c>
      <c r="L9" s="8"/>
      <c r="M9" s="8"/>
      <c r="N9" s="8">
        <v>0</v>
      </c>
      <c r="O9" s="8"/>
      <c r="P9" s="19">
        <v>49084</v>
      </c>
      <c r="Q9" s="20">
        <v>49084</v>
      </c>
      <c r="R9" s="21" t="s">
        <v>8</v>
      </c>
    </row>
    <row r="10" spans="1:19" ht="24.95" customHeight="1" x14ac:dyDescent="0.25">
      <c r="A10" s="39">
        <v>53238</v>
      </c>
      <c r="B10" s="16"/>
      <c r="C10" s="17"/>
      <c r="D10" s="22"/>
      <c r="E10" s="8"/>
      <c r="F10" s="8"/>
      <c r="G10" s="8">
        <f>E10-F10</f>
        <v>0</v>
      </c>
      <c r="H10" s="8">
        <v>0</v>
      </c>
      <c r="I10" s="8">
        <f>G10+H10</f>
        <v>0</v>
      </c>
      <c r="J10" s="8">
        <f>J6*I10</f>
        <v>0</v>
      </c>
      <c r="K10" s="8"/>
      <c r="L10" s="8"/>
      <c r="M10" s="8"/>
      <c r="N10" s="8"/>
      <c r="O10" s="8"/>
      <c r="P10" s="10"/>
      <c r="Q10" s="11"/>
      <c r="R10" s="21"/>
    </row>
    <row r="11" spans="1:19" ht="24.95" customHeight="1" x14ac:dyDescent="0.25">
      <c r="A11" s="39">
        <v>51758</v>
      </c>
      <c r="B11" s="12"/>
      <c r="C11" s="12"/>
      <c r="D11" s="12"/>
      <c r="E11" s="12"/>
      <c r="F11" s="12"/>
      <c r="G11" s="12">
        <f>E11-F11</f>
        <v>0</v>
      </c>
      <c r="H11" s="13">
        <v>0</v>
      </c>
      <c r="I11" s="12">
        <f>G11+H11</f>
        <v>0</v>
      </c>
      <c r="J11" s="13">
        <f>J$6*I11</f>
        <v>0</v>
      </c>
      <c r="K11" s="13">
        <v>0</v>
      </c>
      <c r="L11" s="13"/>
      <c r="M11" s="13"/>
      <c r="N11" s="13">
        <v>0</v>
      </c>
      <c r="O11" s="13"/>
      <c r="P11" s="14">
        <f>I11-SUM(J11:N11)</f>
        <v>0</v>
      </c>
      <c r="Q11" s="15"/>
      <c r="R11" s="14"/>
      <c r="S11" s="48">
        <f>SUM(P8:P10)-SUM(Q8:Q10)</f>
        <v>2</v>
      </c>
    </row>
    <row r="12" spans="1:19" ht="31.5" x14ac:dyDescent="0.25">
      <c r="A12" s="39">
        <v>51758</v>
      </c>
      <c r="B12" s="16" t="s">
        <v>10</v>
      </c>
      <c r="C12" s="23">
        <v>44894</v>
      </c>
      <c r="D12" s="22" t="s">
        <v>11</v>
      </c>
      <c r="E12" s="8">
        <v>422644</v>
      </c>
      <c r="F12" s="8">
        <v>71928</v>
      </c>
      <c r="G12" s="8">
        <v>350716</v>
      </c>
      <c r="H12" s="8">
        <v>63129</v>
      </c>
      <c r="I12" s="8">
        <v>413845</v>
      </c>
      <c r="J12" s="8">
        <f>J6*G12</f>
        <v>3507.16</v>
      </c>
      <c r="K12" s="8">
        <v>17535.8</v>
      </c>
      <c r="L12" s="8">
        <v>35071.599999999999</v>
      </c>
      <c r="M12" s="8">
        <v>35071.599999999999</v>
      </c>
      <c r="N12" s="8">
        <f>H12</f>
        <v>63129</v>
      </c>
      <c r="O12" s="8">
        <v>84878</v>
      </c>
      <c r="P12" s="10">
        <f>G12-J12-K12-L12-M12-O12</f>
        <v>174651.84000000005</v>
      </c>
      <c r="Q12" s="11">
        <v>99000</v>
      </c>
      <c r="R12" s="21" t="s">
        <v>12</v>
      </c>
    </row>
    <row r="13" spans="1:19" ht="24.95" customHeight="1" x14ac:dyDescent="0.25">
      <c r="A13" s="39">
        <v>51758</v>
      </c>
      <c r="B13" s="16" t="s">
        <v>9</v>
      </c>
      <c r="C13" s="17"/>
      <c r="D13" s="22">
        <v>3</v>
      </c>
      <c r="E13" s="8">
        <f>N12</f>
        <v>63129</v>
      </c>
      <c r="F13" s="8"/>
      <c r="G13" s="8"/>
      <c r="H13" s="8"/>
      <c r="I13" s="8"/>
      <c r="J13" s="8">
        <v>0</v>
      </c>
      <c r="K13" s="8">
        <v>0</v>
      </c>
      <c r="L13" s="8"/>
      <c r="M13" s="8"/>
      <c r="N13" s="8">
        <v>0</v>
      </c>
      <c r="O13" s="8"/>
      <c r="P13" s="19">
        <f>E13</f>
        <v>63129</v>
      </c>
      <c r="Q13" s="11">
        <v>198000</v>
      </c>
      <c r="R13" s="21" t="s">
        <v>13</v>
      </c>
    </row>
    <row r="14" spans="1:19" ht="24.95" customHeight="1" x14ac:dyDescent="0.25">
      <c r="A14" s="39">
        <v>51758</v>
      </c>
      <c r="B14" s="16"/>
      <c r="C14" s="23"/>
      <c r="D14" s="22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0"/>
      <c r="Q14" s="11"/>
      <c r="R14" s="21"/>
    </row>
    <row r="15" spans="1:19" ht="24.95" customHeight="1" x14ac:dyDescent="0.25">
      <c r="A15" s="39">
        <v>51758</v>
      </c>
      <c r="B15" s="16"/>
      <c r="C15" s="23"/>
      <c r="D15" s="22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0"/>
      <c r="Q15" s="11"/>
      <c r="R15" s="21"/>
    </row>
    <row r="16" spans="1:19" ht="24.95" customHeight="1" x14ac:dyDescent="0.25">
      <c r="A16" s="39">
        <v>51757</v>
      </c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3"/>
      <c r="M16" s="13"/>
      <c r="N16" s="13"/>
      <c r="O16" s="13"/>
      <c r="P16" s="14"/>
      <c r="Q16" s="15"/>
      <c r="R16" s="14"/>
      <c r="S16" s="48">
        <f>SUM(P12:P15)-SUM(Q12:Q15)</f>
        <v>-59219.159999999945</v>
      </c>
    </row>
    <row r="17" spans="1:19" ht="31.5" x14ac:dyDescent="0.25">
      <c r="A17" s="39">
        <v>51757</v>
      </c>
      <c r="B17" s="16" t="s">
        <v>14</v>
      </c>
      <c r="C17" s="23">
        <v>44886</v>
      </c>
      <c r="D17" s="22" t="s">
        <v>15</v>
      </c>
      <c r="E17" s="8">
        <v>770050.9</v>
      </c>
      <c r="F17" s="8">
        <v>121378.5</v>
      </c>
      <c r="G17" s="8">
        <v>648672.4</v>
      </c>
      <c r="H17" s="8">
        <v>116761</v>
      </c>
      <c r="I17" s="8">
        <v>765433</v>
      </c>
      <c r="J17" s="8">
        <v>6486.7240000000002</v>
      </c>
      <c r="K17" s="8">
        <v>32433.620000000003</v>
      </c>
      <c r="L17" s="8">
        <v>32433.620000000003</v>
      </c>
      <c r="M17" s="8">
        <v>64867.240000000005</v>
      </c>
      <c r="N17" s="8">
        <v>116761</v>
      </c>
      <c r="O17" s="8">
        <v>80277</v>
      </c>
      <c r="P17" s="19">
        <v>432174</v>
      </c>
      <c r="Q17" s="20">
        <v>148500</v>
      </c>
      <c r="R17" s="21" t="s">
        <v>16</v>
      </c>
    </row>
    <row r="18" spans="1:19" ht="24.95" customHeight="1" x14ac:dyDescent="0.25">
      <c r="A18" s="39">
        <v>51757</v>
      </c>
      <c r="B18" s="16" t="s">
        <v>17</v>
      </c>
      <c r="C18" s="23"/>
      <c r="D18" s="22" t="s">
        <v>15</v>
      </c>
      <c r="E18" s="8">
        <v>116761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19">
        <v>116761</v>
      </c>
      <c r="Q18" s="20">
        <v>99000</v>
      </c>
      <c r="R18" s="21" t="s">
        <v>18</v>
      </c>
    </row>
    <row r="19" spans="1:19" ht="24.95" customHeight="1" x14ac:dyDescent="0.25">
      <c r="A19" s="39">
        <v>51757</v>
      </c>
      <c r="B19" s="16"/>
      <c r="C19" s="23"/>
      <c r="D19" s="22"/>
      <c r="E19" s="8"/>
      <c r="F19" s="8"/>
      <c r="G19" s="8">
        <v>0</v>
      </c>
      <c r="H19" s="8">
        <v>0</v>
      </c>
      <c r="I19" s="8">
        <v>0</v>
      </c>
      <c r="J19" s="8">
        <v>0</v>
      </c>
      <c r="K19" s="8"/>
      <c r="L19" s="8"/>
      <c r="M19" s="8"/>
      <c r="N19" s="8"/>
      <c r="O19" s="8"/>
      <c r="P19" s="10">
        <v>0</v>
      </c>
      <c r="Q19" s="20">
        <v>184674</v>
      </c>
      <c r="R19" s="21" t="s">
        <v>19</v>
      </c>
    </row>
    <row r="20" spans="1:19" ht="24.95" customHeight="1" x14ac:dyDescent="0.25">
      <c r="A20" s="39">
        <v>51757</v>
      </c>
      <c r="B20" s="16"/>
      <c r="C20" s="23"/>
      <c r="D20" s="22"/>
      <c r="E20" s="8"/>
      <c r="F20" s="8"/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>
        <v>0</v>
      </c>
      <c r="O20" s="8"/>
      <c r="P20" s="10">
        <v>0</v>
      </c>
      <c r="Q20" s="20">
        <v>116761</v>
      </c>
      <c r="R20" s="21" t="s">
        <v>20</v>
      </c>
    </row>
    <row r="21" spans="1:19" ht="24.95" customHeight="1" x14ac:dyDescent="0.25">
      <c r="A21" s="39">
        <v>51757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0"/>
      <c r="Q21" s="11"/>
      <c r="R21" s="10"/>
      <c r="S21" s="48">
        <f>SUM(P17:P22)-SUM(Q17:Q22)</f>
        <v>0</v>
      </c>
    </row>
    <row r="22" spans="1:19" ht="24.95" customHeight="1" thickBot="1" x14ac:dyDescent="0.3">
      <c r="A22" s="39">
        <v>51757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4"/>
      <c r="R22" s="26"/>
    </row>
    <row r="23" spans="1:19" ht="24.95" customHeight="1" x14ac:dyDescent="0.25">
      <c r="A23" s="30"/>
      <c r="B23" s="27"/>
      <c r="C23" s="27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8">
        <f>SUM(N7:N21)</f>
        <v>228974</v>
      </c>
      <c r="O23" s="28" t="s">
        <v>4</v>
      </c>
      <c r="P23" s="29">
        <f>SUM(P8:P20)</f>
        <v>1031518.8400000001</v>
      </c>
      <c r="Q23" s="30">
        <f>SUM(Q6:Q20)</f>
        <v>1090736</v>
      </c>
      <c r="R23" s="29" t="s">
        <v>21</v>
      </c>
      <c r="S23" s="30">
        <f>SUM(S6:S20)</f>
        <v>-59217.159999999945</v>
      </c>
    </row>
    <row r="24" spans="1:19" ht="24.95" customHeight="1" x14ac:dyDescent="0.25">
      <c r="A24" s="40"/>
      <c r="B24" s="8"/>
      <c r="C24" s="8"/>
      <c r="D24" s="8"/>
      <c r="E24" s="8"/>
      <c r="F24" s="8">
        <f>SUM(F8:F22)</f>
        <v>242757</v>
      </c>
      <c r="G24" s="8"/>
      <c r="H24" s="8"/>
      <c r="I24" s="8"/>
      <c r="J24" s="8"/>
      <c r="K24" s="8">
        <f>SUM(K8:K22)</f>
        <v>63603.797500000001</v>
      </c>
      <c r="L24" s="8">
        <f>SUM(L8:L22)</f>
        <v>81139.597500000003</v>
      </c>
      <c r="M24" s="8">
        <f>SUM(M8:M22)</f>
        <v>127207.595</v>
      </c>
      <c r="N24" s="8"/>
      <c r="O24" s="8">
        <f>SUM(O8:O22)</f>
        <v>184860</v>
      </c>
      <c r="P24" s="10"/>
      <c r="Q24" s="11"/>
      <c r="R24" s="31"/>
    </row>
    <row r="25" spans="1:19" ht="24.95" customHeight="1" thickBot="1" x14ac:dyDescent="0.3">
      <c r="A25" s="34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>
        <f>P23-Q23</f>
        <v>-59217.159999999916</v>
      </c>
      <c r="R25" s="35" t="s">
        <v>22</v>
      </c>
    </row>
    <row r="26" spans="1:19" ht="24.95" customHeight="1" x14ac:dyDescent="0.25">
      <c r="A26" s="41"/>
      <c r="B26" s="3"/>
      <c r="C26" s="3"/>
      <c r="D26" s="3"/>
      <c r="E26" s="3"/>
      <c r="F26" s="3"/>
      <c r="G26" s="3"/>
      <c r="J26" s="3"/>
      <c r="K26" s="3"/>
      <c r="L26" s="3"/>
      <c r="M26" s="3"/>
      <c r="N26" s="3"/>
      <c r="O26" s="3"/>
      <c r="P26" s="3"/>
      <c r="Q26" s="3"/>
      <c r="R26" s="3"/>
    </row>
    <row r="27" spans="1:19" ht="24.95" customHeight="1" x14ac:dyDescent="0.25">
      <c r="K27" s="36" t="s">
        <v>3</v>
      </c>
      <c r="L27" s="36"/>
    </row>
    <row r="28" spans="1:19" ht="24.95" customHeight="1" x14ac:dyDescent="0.25">
      <c r="K28" s="36" t="s">
        <v>23</v>
      </c>
      <c r="L28" s="37">
        <f>K24+L24+M24+O24</f>
        <v>456810.99</v>
      </c>
      <c r="M28" s="48">
        <f>L28+O24</f>
        <v>641670.99</v>
      </c>
    </row>
    <row r="29" spans="1:19" ht="24.95" customHeight="1" x14ac:dyDescent="0.25">
      <c r="K29" s="36" t="s">
        <v>24</v>
      </c>
      <c r="L29" s="37">
        <f>Q25</f>
        <v>-59217.159999999916</v>
      </c>
    </row>
    <row r="30" spans="1:19" ht="24.95" customHeight="1" x14ac:dyDescent="0.25">
      <c r="K30" s="36" t="s">
        <v>26</v>
      </c>
      <c r="L30" s="37">
        <f>N23-P18-P13-P9</f>
        <v>0</v>
      </c>
    </row>
    <row r="31" spans="1:19" ht="24.95" customHeight="1" x14ac:dyDescent="0.25">
      <c r="K31" s="36" t="s">
        <v>27</v>
      </c>
      <c r="L31" s="37">
        <f>O24</f>
        <v>184860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2025-05-27T11:49:33Z</dcterms:modified>
</cp:coreProperties>
</file>